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884" activeTab="7"/>
  </bookViews>
  <sheets>
    <sheet name="Altalanos" sheetId="1" r:id="rId1"/>
    <sheet name="Birók" sheetId="2" r:id="rId2"/>
    <sheet name="F Amatőr" sheetId="3" r:id="rId3"/>
    <sheet name="F Amatőr 64" sheetId="4" r:id="rId4"/>
    <sheet name="F Profi" sheetId="5" r:id="rId5"/>
    <sheet name="F Profi 16" sheetId="6" r:id="rId6"/>
    <sheet name="F Páros" sheetId="7" r:id="rId7"/>
    <sheet name="F Páros 32" sheetId="8" r:id="rId8"/>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Titles" localSheetId="2">'F Amatőr'!$1:$6</definedName>
    <definedName name="_xlnm.Print_Titles" localSheetId="6">'F Páros'!$1:$5</definedName>
    <definedName name="_xlnm.Print_Titles" localSheetId="7">'F Páros 32'!$1:$4</definedName>
    <definedName name="_xlnm.Print_Titles" localSheetId="4">'F Profi'!$1:$6</definedName>
    <definedName name="_xlnm.Print_Area" localSheetId="1">'Birók'!$A$1:$N$29</definedName>
    <definedName name="_xlnm.Print_Area" localSheetId="2">'F Amatőr'!$A$1:$Q$134</definedName>
    <definedName name="_xlnm.Print_Area" localSheetId="3">'F Amatőr 64'!$A$1:$R$80</definedName>
    <definedName name="_xlnm.Print_Area" localSheetId="6">'F Páros'!$A$1:$P$87</definedName>
    <definedName name="_xlnm.Print_Area" localSheetId="7">'F Páros 32'!$A$1:$R$157</definedName>
    <definedName name="_xlnm.Print_Area" localSheetId="4">'F Profi'!$A$1:$Q$134</definedName>
    <definedName name="_xlnm.Print_Area" localSheetId="5">'F Profi 16'!$A$1:$R$57</definedName>
  </definedNames>
  <calcPr fullCalcOnLoad="1"/>
</workbook>
</file>

<file path=xl/comments3.xml><?xml version="1.0" encoding="utf-8"?>
<comments xmlns="http://schemas.openxmlformats.org/spreadsheetml/2006/main">
  <authors>
    <author>Anders Wennberg</author>
  </authors>
  <commentList>
    <comment ref="N6" authorId="0">
      <text>
        <r>
          <rPr>
            <b/>
            <sz val="8"/>
            <color indexed="8"/>
            <rFont val="Tahoma"/>
            <family val="2"/>
          </rPr>
          <t>Játékos végső elfogadási státusza:
DA= Főtáblára elfogadva
WC=Szabadkártyás
SE=Különleges státusz
Q=Selejtezőből
LL=Szerencsés vesztes
Üres=Nincs a táblán</t>
        </r>
      </text>
    </comment>
    <comment ref="Q6" authorId="0">
      <text>
        <r>
          <rPr>
            <b/>
            <sz val="8"/>
            <color indexed="8"/>
            <rFont val="Tahoma"/>
            <family val="2"/>
          </rPr>
          <t>Amikor kész a kiemelési lista töltsd ki a kiemeléseket 1,2,3,4,…
A ki nem emelteknél hagyd üresen!</t>
        </r>
      </text>
    </comment>
  </commentList>
</comments>
</file>

<file path=xl/comments4.xml><?xml version="1.0" encoding="utf-8"?>
<comments xmlns="http://schemas.openxmlformats.org/spreadsheetml/2006/main">
  <authors>
    <author>Anders Wennberg</author>
  </authors>
  <commentList>
    <comment ref="E7" authorId="0">
      <text>
        <r>
          <rPr>
            <b/>
            <sz val="8"/>
            <color indexed="8"/>
            <rFont val="Tahoma"/>
            <family val="2"/>
          </rPr>
          <t xml:space="preserve">Táblakészítés előtt:
Főtábla élőkészitésnél
- kitöltötted a DA, WC, LL, SE, Q-kat?
- kitöltötted a kiemeléseket?
Ha igen: csinálhatod a táblát.
Ha nem: menj vissza és töltsd ki!
</t>
        </r>
      </text>
    </comment>
  </commentList>
</comments>
</file>

<file path=xl/comments5.xml><?xml version="1.0" encoding="utf-8"?>
<comments xmlns="http://schemas.openxmlformats.org/spreadsheetml/2006/main">
  <authors>
    <author>Anders Wennberg</author>
  </authors>
  <commentList>
    <comment ref="N6" authorId="0">
      <text>
        <r>
          <rPr>
            <b/>
            <sz val="8"/>
            <color indexed="8"/>
            <rFont val="Tahoma"/>
            <family val="2"/>
          </rPr>
          <t>Játékos végső elfogadási státusza:
DA= Főtáblára elfogadva
WC=Szabadkártyás
SE=Különleges státusz
Q=Selejtezőből
LL=Szerencsés vesztes
Üres=Nincs a táblán</t>
        </r>
      </text>
    </comment>
    <comment ref="Q6" authorId="0">
      <text>
        <r>
          <rPr>
            <b/>
            <sz val="8"/>
            <color indexed="8"/>
            <rFont val="Tahoma"/>
            <family val="2"/>
          </rPr>
          <t>Amikor kész a kiemelési lista töltsd ki a kiemeléseket 1,2,3,4,…
A ki nem emelteknél hagyd üresen!</t>
        </r>
      </text>
    </comment>
  </commentList>
</comments>
</file>

<file path=xl/comments6.xml><?xml version="1.0" encoding="utf-8"?>
<comments xmlns="http://schemas.openxmlformats.org/spreadsheetml/2006/main">
  <authors>
    <author>Anders Wennberg</author>
  </authors>
  <commentList>
    <comment ref="E7" authorId="0">
      <text>
        <r>
          <rPr>
            <b/>
            <sz val="8"/>
            <color indexed="8"/>
            <rFont val="Tahoma"/>
            <family val="2"/>
          </rPr>
          <t>Táblakészítés előtt:
Főtábla élőkészitésnél
- kitöltötted a DA, WC, LL, SE, Q-kat?
- kitöltötted a kiemeléseket?
Ha igen: csinálhatod a táblát.
Ha nem: menj vissza és töltsd ki!</t>
        </r>
      </text>
    </comment>
  </commentList>
</comments>
</file>

<file path=xl/comments8.xml><?xml version="1.0" encoding="utf-8"?>
<comments xmlns="http://schemas.openxmlformats.org/spreadsheetml/2006/main">
  <authors>
    <author>Anders Wennberg</author>
  </authors>
  <commentList>
    <comment ref="D7" authorId="0">
      <text>
        <r>
          <rPr>
            <b/>
            <sz val="8"/>
            <color indexed="8"/>
            <rFont val="Tahoma"/>
            <family val="2"/>
          </rPr>
          <t xml:space="preserve">TÁBLAKÉSZÍTÉS ELŐTT:
A D ELO táblán:
- kitöltötted a DA, WC, LL, Q értékeket?
- Sorbarendeztél?
Ha IGEN: folytasd a táblakészítést.
Ha NEM: menj vissza és fejezd be az előkészítést!
</t>
        </r>
      </text>
    </comment>
  </commentList>
</comments>
</file>

<file path=xl/sharedStrings.xml><?xml version="1.0" encoding="utf-8"?>
<sst xmlns="http://schemas.openxmlformats.org/spreadsheetml/2006/main" count="846" uniqueCount="349">
  <si>
    <t>Umpire</t>
  </si>
  <si>
    <t>Seed Sort</t>
  </si>
  <si>
    <t>AccSort</t>
  </si>
  <si>
    <t>CU</t>
  </si>
  <si>
    <t>St.</t>
  </si>
  <si>
    <t>#</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</si>
  <si>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</si>
  <si>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</si>
  <si>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</si>
  <si>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</si>
  <si>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</si>
  <si>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</si>
  <si>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</si>
  <si>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</si>
  <si>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</si>
  <si>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</si>
  <si>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</si>
  <si>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</si>
  <si>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</si>
  <si>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</si>
  <si>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</si>
  <si>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</si>
  <si>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</si>
  <si>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</si>
  <si>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</si>
  <si>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</si>
  <si>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</si>
  <si>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</si>
  <si>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</si>
  <si>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</si>
  <si>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</si>
  <si>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</si>
  <si>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</si>
  <si>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</si>
  <si>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</si>
  <si>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</si>
  <si>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</si>
  <si>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</si>
  <si>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</si>
  <si>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</si>
  <si>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</si>
  <si>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</si>
  <si>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</si>
  <si>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</si>
  <si>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</si>
  <si>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</si>
  <si>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</si>
  <si>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</si>
  <si>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</si>
  <si>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</si>
  <si>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</si>
  <si>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</si>
  <si>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</si>
  <si>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</si>
  <si>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</si>
  <si>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</si>
  <si>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</si>
  <si>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</si>
  <si>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</si>
  <si>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</si>
  <si>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</si>
  <si>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</si>
  <si>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</si>
  <si>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</si>
  <si>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</si>
  <si>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</si>
  <si>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</si>
  <si>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</si>
  <si>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</si>
  <si>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</si>
  <si>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
  </si>
  <si>
    <t>NatSort</t>
  </si>
  <si>
    <t>AccBasic</t>
  </si>
  <si>
    <t>NatSort
if not 
Seed</t>
  </si>
  <si>
    <t>Ezt az oldalt soha ne töröld le !!!</t>
  </si>
  <si>
    <t>Töltsd ki a zöld mezőket!</t>
  </si>
  <si>
    <t>A verseny neve:</t>
  </si>
  <si>
    <t>A verseny dátuma (éééé.hh.nn)</t>
  </si>
  <si>
    <t>Város</t>
  </si>
  <si>
    <t>Versenybíró:</t>
  </si>
  <si>
    <t>Közreműködő bírók</t>
  </si>
  <si>
    <t>Dátum</t>
  </si>
  <si>
    <t>Töltsd ki a táblázatot a játékvezetők nevével. Az első 8 neve fog megjelenni a táblákban lévő legördülő menükben</t>
  </si>
  <si>
    <t>Székbírók</t>
  </si>
  <si>
    <t>Családi név</t>
  </si>
  <si>
    <t>Keresztnév</t>
  </si>
  <si>
    <t>Kategória</t>
  </si>
  <si>
    <t>Versenybíró</t>
  </si>
  <si>
    <t>Ssz.</t>
  </si>
  <si>
    <t>Egyesület</t>
  </si>
  <si>
    <t>Kódszám</t>
  </si>
  <si>
    <t>Versenybíró aláírása</t>
  </si>
  <si>
    <t>ELŐKÉSZÍTŐ LISTA</t>
  </si>
  <si>
    <t>Sor</t>
  </si>
  <si>
    <t>Nevezett Igen</t>
  </si>
  <si>
    <t>Nevezési rangsor</t>
  </si>
  <si>
    <t>Sorsolási rangsor</t>
  </si>
  <si>
    <t>Kiemelés</t>
  </si>
  <si>
    <t>Kiem</t>
  </si>
  <si>
    <t>2. forduló</t>
  </si>
  <si>
    <t>kód</t>
  </si>
  <si>
    <t>Rangsor</t>
  </si>
  <si>
    <t>Dátuma</t>
  </si>
  <si>
    <t>Kiemeltek</t>
  </si>
  <si>
    <t>Alternatívok</t>
  </si>
  <si>
    <t>Helyettesítik</t>
  </si>
  <si>
    <t>Utolsó elfogadott játékos</t>
  </si>
  <si>
    <t>Sorsoló játékosok</t>
  </si>
  <si>
    <t>3. forduló</t>
  </si>
  <si>
    <t>Elfogadási státusz</t>
  </si>
  <si>
    <t>Kiem.</t>
  </si>
  <si>
    <t xml:space="preserve">NE TÖRÖLD KI EZT AZ OLDALT!     </t>
  </si>
  <si>
    <t>Versenyszám:</t>
  </si>
  <si>
    <t>Egyéni főtábla</t>
  </si>
  <si>
    <t>Utolsó DA</t>
  </si>
  <si>
    <t>Szerencés Vesztes</t>
  </si>
  <si>
    <t>Helyettesíti</t>
  </si>
  <si>
    <t>Sorsolás időpontja</t>
  </si>
  <si>
    <t>Győztes</t>
  </si>
  <si>
    <t>Döntő</t>
  </si>
  <si>
    <t>Elődöntők</t>
  </si>
  <si>
    <t>Negyeddöntők</t>
  </si>
  <si>
    <t>Bíró</t>
  </si>
  <si>
    <t>Egyik sem</t>
  </si>
  <si>
    <t>Döntős 1.</t>
  </si>
  <si>
    <t>Döntős 2.</t>
  </si>
  <si>
    <t>PÁROS FŐTÁBLA</t>
  </si>
  <si>
    <t>ELŐKÉSZÍTÉS</t>
  </si>
  <si>
    <t>1. JÁTÉKOS</t>
  </si>
  <si>
    <t>2. JÁTÉKOS</t>
  </si>
  <si>
    <t>Páros</t>
  </si>
  <si>
    <t>Elfogadási státusz
DA,WC, A</t>
  </si>
  <si>
    <t>Páros egyesített rangsora</t>
  </si>
  <si>
    <t>NE TÖRÖLD LE EZT AZ OLDALT!  A helyes NÉVSORRA FIGYELJ oda!</t>
  </si>
  <si>
    <t>Páros főtábla</t>
  </si>
  <si>
    <t>Orvos neve:</t>
  </si>
  <si>
    <t>Nyertes</t>
  </si>
  <si>
    <t>Döntős</t>
  </si>
  <si>
    <t>Elődöntő</t>
  </si>
  <si>
    <t>Rangs</t>
  </si>
  <si>
    <t>1.(2) oldal</t>
  </si>
  <si>
    <t>2. (2) oldal</t>
  </si>
  <si>
    <t>Kiemelt párosok</t>
  </si>
  <si>
    <t>Sorsolás időpontja:</t>
  </si>
  <si>
    <t>dátuma</t>
  </si>
  <si>
    <t>Utolsó elfogadott páros</t>
  </si>
  <si>
    <t>kódszám</t>
  </si>
  <si>
    <t xml:space="preserve">  </t>
  </si>
  <si>
    <t>A</t>
  </si>
  <si>
    <t>B</t>
  </si>
  <si>
    <t>I</t>
  </si>
  <si>
    <t>II</t>
  </si>
  <si>
    <t>III</t>
  </si>
  <si>
    <t>IV</t>
  </si>
  <si>
    <t>V</t>
  </si>
  <si>
    <t>VI</t>
  </si>
  <si>
    <t>VII</t>
  </si>
  <si>
    <t>VIII</t>
  </si>
  <si>
    <t>X</t>
  </si>
  <si>
    <t>XI</t>
  </si>
  <si>
    <t>Verseny rendezője:</t>
  </si>
  <si>
    <t>Versenyigazgató</t>
  </si>
  <si>
    <t>W</t>
  </si>
  <si>
    <t>Magyar verseny táblakészítő</t>
  </si>
  <si>
    <t>Versenyszám 1</t>
  </si>
  <si>
    <t>Versenyszám 2</t>
  </si>
  <si>
    <t>Versenyszám 3</t>
  </si>
  <si>
    <t>Versenyszám 4</t>
  </si>
  <si>
    <t>Versenyszám 5</t>
  </si>
  <si>
    <t>Aláírás</t>
  </si>
  <si>
    <t>1. játékos ranglista</t>
  </si>
  <si>
    <t>2. játékos ranglista</t>
  </si>
  <si>
    <t>I. EGYETEMI ORSZÁGOS BAJNOKSÁG</t>
  </si>
  <si>
    <t>F Amatőr</t>
  </si>
  <si>
    <t>F Profi</t>
  </si>
  <si>
    <t>F Páros</t>
  </si>
  <si>
    <t>2021.12.04-05.</t>
  </si>
  <si>
    <t>Budapest</t>
  </si>
  <si>
    <t>Guti János, Szamos Gergő</t>
  </si>
  <si>
    <t>Nagy-Gyevi Dávid</t>
  </si>
  <si>
    <t>SZÉPVÖLGYI</t>
  </si>
  <si>
    <t>Dániel</t>
  </si>
  <si>
    <t>JÓNÁS</t>
  </si>
  <si>
    <t>Noel</t>
  </si>
  <si>
    <t>FAZEKAS</t>
  </si>
  <si>
    <t>János</t>
  </si>
  <si>
    <t xml:space="preserve">POPOVICS </t>
  </si>
  <si>
    <t>Adrián</t>
  </si>
  <si>
    <t>STUBNYA</t>
  </si>
  <si>
    <t>János Domonkos</t>
  </si>
  <si>
    <t>VÁMOSI</t>
  </si>
  <si>
    <t>Boldizsár</t>
  </si>
  <si>
    <t xml:space="preserve">PALÓSTI </t>
  </si>
  <si>
    <t>Marcell</t>
  </si>
  <si>
    <t xml:space="preserve">KÁRPÁTI </t>
  </si>
  <si>
    <t>Dávid</t>
  </si>
  <si>
    <t xml:space="preserve">SZALAY </t>
  </si>
  <si>
    <t>Szabolcs</t>
  </si>
  <si>
    <t>GÁL</t>
  </si>
  <si>
    <t>Benjámin</t>
  </si>
  <si>
    <t>BÖRÖCZKY</t>
  </si>
  <si>
    <t>Balázs</t>
  </si>
  <si>
    <t>MIKECZ</t>
  </si>
  <si>
    <t>Gábor</t>
  </si>
  <si>
    <t xml:space="preserve">VARGA </t>
  </si>
  <si>
    <t>Ákos</t>
  </si>
  <si>
    <t xml:space="preserve">FEKE </t>
  </si>
  <si>
    <t>Milán</t>
  </si>
  <si>
    <t>TOBAK</t>
  </si>
  <si>
    <t>Botond</t>
  </si>
  <si>
    <t>Botond Balázs</t>
  </si>
  <si>
    <t>CSÁK</t>
  </si>
  <si>
    <t>Örs</t>
  </si>
  <si>
    <t xml:space="preserve">JORDÁN </t>
  </si>
  <si>
    <t>Belián</t>
  </si>
  <si>
    <t>ZÖLDESI</t>
  </si>
  <si>
    <t>Illés</t>
  </si>
  <si>
    <t>HORVÁTH</t>
  </si>
  <si>
    <t>Roland</t>
  </si>
  <si>
    <t>ERŐSS</t>
  </si>
  <si>
    <t>Lóránd</t>
  </si>
  <si>
    <t>BECZE</t>
  </si>
  <si>
    <t>PATRICIO</t>
  </si>
  <si>
    <t>Cortes</t>
  </si>
  <si>
    <t>BELOVÁRI</t>
  </si>
  <si>
    <t>Bence</t>
  </si>
  <si>
    <t>CSEH</t>
  </si>
  <si>
    <t>Márk</t>
  </si>
  <si>
    <t>SEBESI</t>
  </si>
  <si>
    <t>Patrik</t>
  </si>
  <si>
    <t>TÁJMEL</t>
  </si>
  <si>
    <t>Kristóf</t>
  </si>
  <si>
    <t>KERKAI</t>
  </si>
  <si>
    <t>Alex</t>
  </si>
  <si>
    <t>TÓTH</t>
  </si>
  <si>
    <t>Benett</t>
  </si>
  <si>
    <t>FÁBIEÁN</t>
  </si>
  <si>
    <t>Zsombor</t>
  </si>
  <si>
    <t>BODÓ</t>
  </si>
  <si>
    <t>Péter</t>
  </si>
  <si>
    <t>SHRIBEK</t>
  </si>
  <si>
    <t>Benjamin</t>
  </si>
  <si>
    <t>MÉSZÁROS</t>
  </si>
  <si>
    <t>MOGYORÓSI</t>
  </si>
  <si>
    <t>Márton Kálmán</t>
  </si>
  <si>
    <t>BALKUS</t>
  </si>
  <si>
    <t>Bence Máté</t>
  </si>
  <si>
    <t>FÖLDESI</t>
  </si>
  <si>
    <t>Máté</t>
  </si>
  <si>
    <t>SHIRAKAWA</t>
  </si>
  <si>
    <t>Makato</t>
  </si>
  <si>
    <t>SZÁSZ</t>
  </si>
  <si>
    <t>BERÉNYI</t>
  </si>
  <si>
    <t>Dénes</t>
  </si>
  <si>
    <t xml:space="preserve">SCHAFFER </t>
  </si>
  <si>
    <t>Tamás</t>
  </si>
  <si>
    <t>BASIC-PALKOVIC</t>
  </si>
  <si>
    <t>Igor</t>
  </si>
  <si>
    <t>KOZICZ</t>
  </si>
  <si>
    <t>Sebastian László</t>
  </si>
  <si>
    <t xml:space="preserve">OROSZVÁRY </t>
  </si>
  <si>
    <t>Viktor</t>
  </si>
  <si>
    <t>SZABÓ</t>
  </si>
  <si>
    <t>GRACIA</t>
  </si>
  <si>
    <t>JUHÁSZ</t>
  </si>
  <si>
    <t>Domonkos</t>
  </si>
  <si>
    <t>BELEZNAY</t>
  </si>
  <si>
    <t>Levente</t>
  </si>
  <si>
    <t>DEZSÉNYI</t>
  </si>
  <si>
    <t>György</t>
  </si>
  <si>
    <t>NAGY</t>
  </si>
  <si>
    <t>Hunor Levente</t>
  </si>
  <si>
    <t>STAMPAY-KOMESZ</t>
  </si>
  <si>
    <t>Vince</t>
  </si>
  <si>
    <t>JAGUDITS</t>
  </si>
  <si>
    <t>Attila</t>
  </si>
  <si>
    <t>SIPOS</t>
  </si>
  <si>
    <t>Zoltán</t>
  </si>
  <si>
    <t>PÉNTEK</t>
  </si>
  <si>
    <t>Ábel</t>
  </si>
  <si>
    <t>MAJERUSZ</t>
  </si>
  <si>
    <t>Ádám</t>
  </si>
  <si>
    <t>ACKERL</t>
  </si>
  <si>
    <t>Lajos Ármin</t>
  </si>
  <si>
    <t>BÜKK</t>
  </si>
  <si>
    <t>BAKKAY</t>
  </si>
  <si>
    <t>Richárd</t>
  </si>
  <si>
    <t>Bálint</t>
  </si>
  <si>
    <t>GILA</t>
  </si>
  <si>
    <t>HERCZEG</t>
  </si>
  <si>
    <t>GYŐRFI</t>
  </si>
  <si>
    <t>MÁRKUS</t>
  </si>
  <si>
    <t>LIU</t>
  </si>
  <si>
    <t>JUHOS</t>
  </si>
  <si>
    <t>Tibor</t>
  </si>
  <si>
    <t>JAKÓCS</t>
  </si>
  <si>
    <t>NÁDASY</t>
  </si>
  <si>
    <t>SZAPPANOS</t>
  </si>
  <si>
    <t>Márton</t>
  </si>
  <si>
    <t>GRUNNER</t>
  </si>
  <si>
    <t>Benedek</t>
  </si>
  <si>
    <t>BALOGH</t>
  </si>
  <si>
    <t>ÁRVAY</t>
  </si>
  <si>
    <t>FENYŐSI</t>
  </si>
  <si>
    <t>JANDA</t>
  </si>
  <si>
    <t>Martin</t>
  </si>
  <si>
    <t>MOLNÁR</t>
  </si>
  <si>
    <t>PETHES</t>
  </si>
  <si>
    <t>Ambrus</t>
  </si>
  <si>
    <t>PINTÉR</t>
  </si>
  <si>
    <t>BECSER</t>
  </si>
  <si>
    <t>Dominik</t>
  </si>
  <si>
    <t>x</t>
  </si>
  <si>
    <t>PALÁSTI</t>
  </si>
  <si>
    <t>BAKONYI</t>
  </si>
  <si>
    <t>SZALAY</t>
  </si>
  <si>
    <t>PÉTERFAY</t>
  </si>
  <si>
    <t>SKRIBEK</t>
  </si>
  <si>
    <t>KOZMA</t>
  </si>
  <si>
    <t>Béle</t>
  </si>
  <si>
    <t>FEKE</t>
  </si>
  <si>
    <t>KÁLMÁN</t>
  </si>
  <si>
    <t>Olivér</t>
  </si>
  <si>
    <t xml:space="preserve">TÓTH </t>
  </si>
  <si>
    <t>Edwin</t>
  </si>
  <si>
    <t>SCHAFFER</t>
  </si>
  <si>
    <t>HERMÁN</t>
  </si>
  <si>
    <t>MATOS</t>
  </si>
  <si>
    <t>PÁLL</t>
  </si>
  <si>
    <t>SZIKLAI</t>
  </si>
  <si>
    <t>Kincses</t>
  </si>
  <si>
    <t>TAMÁS</t>
  </si>
  <si>
    <t>as</t>
  </si>
  <si>
    <t>bs</t>
  </si>
  <si>
    <t>b</t>
  </si>
  <si>
    <t>a</t>
  </si>
  <si>
    <t>VERES</t>
  </si>
  <si>
    <t>DONÁT</t>
  </si>
  <si>
    <t>Donát</t>
  </si>
  <si>
    <t>Ivkovits</t>
  </si>
  <si>
    <t>Szalai</t>
  </si>
  <si>
    <t>Krisztián</t>
  </si>
  <si>
    <t xml:space="preserve">HORVÁTH </t>
  </si>
  <si>
    <t>Áron</t>
  </si>
  <si>
    <t>VADÁSZI</t>
  </si>
  <si>
    <t>IVKOVITS</t>
  </si>
  <si>
    <t>HOCHLEITNER</t>
  </si>
  <si>
    <t>Jagudits</t>
  </si>
  <si>
    <t>j.n.</t>
  </si>
</sst>
</file>

<file path=xl/styles.xml><?xml version="1.0" encoding="utf-8"?>
<styleSheet xmlns="http://schemas.openxmlformats.org/spreadsheetml/2006/main">
  <numFmts count="43">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0&quot;Ft&quot;;\-#,##0&quot;Ft&quot;"/>
    <numFmt numFmtId="165" formatCode="#,##0&quot;Ft&quot;;[Red]\-#,##0&quot;Ft&quot;"/>
    <numFmt numFmtId="166" formatCode="#,##0.00&quot;Ft&quot;;\-#,##0.00&quot;Ft&quot;"/>
    <numFmt numFmtId="167" formatCode="#,##0.00&quot;Ft&quot;;[Red]\-#,##0.00&quot;Ft&quot;"/>
    <numFmt numFmtId="168" formatCode="_-* #,##0&quot;Ft&quot;_-;\-* #,##0&quot;Ft&quot;_-;_-* &quot;-&quot;&quot;Ft&quot;_-;_-@_-"/>
    <numFmt numFmtId="169" formatCode="_-* #,##0_F_t_-;\-* #,##0_F_t_-;_-* &quot;-&quot;_F_t_-;_-@_-"/>
    <numFmt numFmtId="170" formatCode="_-* #,##0.00&quot;Ft&quot;_-;\-* #,##0.00&quot;Ft&quot;_-;_-* &quot;-&quot;??&quot;Ft&quot;_-;_-@_-"/>
    <numFmt numFmtId="171" formatCode="_-* #,##0.00_F_t_-;\-* #,##0.00_F_t_-;_-* &quot;-&quot;??_F_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Ja&quot;;&quot;Ja&quot;;&quot;Nej&quot;"/>
    <numFmt numFmtId="187" formatCode="&quot;Sant&quot;;&quot;Sant&quot;;&quot;Falskt&quot;"/>
    <numFmt numFmtId="188" formatCode="&quot;På&quot;;&quot;På&quot;;&quot;Av&quot;"/>
    <numFmt numFmtId="189" formatCode="_-&quot;$&quot;* #,##0.00_-;\-&quot;$&quot;* #,##0.00_-;_-&quot;$&quot;* &quot;-&quot;??_-;_-@_-"/>
    <numFmt numFmtId="190" formatCode="[$$-409]#,##0.00"/>
    <numFmt numFmtId="191" formatCode="d\-mmm\-yy"/>
    <numFmt numFmtId="192" formatCode="0.0000"/>
    <numFmt numFmtId="193" formatCode="d/mmm/yy"/>
    <numFmt numFmtId="194" formatCode="dd/mm/yyyy"/>
    <numFmt numFmtId="195" formatCode="&quot;Igen&quot;;&quot;Igen&quot;;&quot;Nem&quot;"/>
    <numFmt numFmtId="196" formatCode="&quot;Igaz&quot;;&quot;Igaz&quot;;&quot;Hamis&quot;"/>
    <numFmt numFmtId="197" formatCode="&quot;Be&quot;;&quot;Be&quot;;&quot;Ki&quot;"/>
    <numFmt numFmtId="198" formatCode="[$€-2]\ #\ ##,000_);[Red]\([$€-2]\ #\ ##,000\)"/>
  </numFmts>
  <fonts count="96">
    <font>
      <sz val="10"/>
      <name val="Arial"/>
      <family val="0"/>
    </font>
    <font>
      <u val="single"/>
      <sz val="10"/>
      <color indexed="12"/>
      <name val="Arial"/>
      <family val="2"/>
    </font>
    <font>
      <u val="single"/>
      <sz val="10"/>
      <color indexed="20"/>
      <name val="Arial"/>
      <family val="2"/>
    </font>
    <font>
      <b/>
      <sz val="32"/>
      <name val="Arial"/>
      <family val="2"/>
    </font>
    <font>
      <sz val="20"/>
      <name val="Arial"/>
      <family val="2"/>
    </font>
    <font>
      <b/>
      <sz val="20"/>
      <color indexed="10"/>
      <name val="Arial"/>
      <family val="2"/>
    </font>
    <font>
      <sz val="9"/>
      <name val="Arial"/>
      <family val="2"/>
    </font>
    <font>
      <b/>
      <sz val="14"/>
      <color indexed="8"/>
      <name val="Arial"/>
      <family val="2"/>
    </font>
    <font>
      <sz val="7"/>
      <name val="Arial"/>
      <family val="2"/>
    </font>
    <font>
      <sz val="6"/>
      <name val="Arial"/>
      <family val="2"/>
    </font>
    <font>
      <b/>
      <sz val="20"/>
      <name val="Arial"/>
      <family val="2"/>
    </font>
    <font>
      <b/>
      <sz val="11"/>
      <name val="Arial"/>
      <family val="2"/>
    </font>
    <font>
      <b/>
      <i/>
      <sz val="10"/>
      <name val="Arial"/>
      <family val="2"/>
    </font>
    <font>
      <b/>
      <sz val="10"/>
      <name val="Arial"/>
      <family val="2"/>
    </font>
    <font>
      <sz val="10"/>
      <color indexed="9"/>
      <name val="Arial"/>
      <family val="2"/>
    </font>
    <font>
      <sz val="6"/>
      <color indexed="8"/>
      <name val="Arial"/>
      <family val="2"/>
    </font>
    <font>
      <b/>
      <sz val="8"/>
      <name val="Arial"/>
      <family val="2"/>
    </font>
    <font>
      <b/>
      <sz val="8"/>
      <color indexed="8"/>
      <name val="Arial"/>
      <family val="2"/>
    </font>
    <font>
      <u val="single"/>
      <sz val="7"/>
      <color indexed="12"/>
      <name val="Arial"/>
      <family val="2"/>
    </font>
    <font>
      <b/>
      <sz val="16"/>
      <name val="Arial"/>
      <family val="2"/>
    </font>
    <font>
      <b/>
      <sz val="14"/>
      <name val="Arial"/>
      <family val="2"/>
    </font>
    <font>
      <b/>
      <sz val="7"/>
      <name val="Arial"/>
      <family val="2"/>
    </font>
    <font>
      <b/>
      <sz val="7"/>
      <color indexed="8"/>
      <name val="Arial"/>
      <family val="2"/>
    </font>
    <font>
      <sz val="8"/>
      <color indexed="8"/>
      <name val="Arial"/>
      <family val="2"/>
    </font>
    <font>
      <b/>
      <sz val="10"/>
      <color indexed="8"/>
      <name val="Arial"/>
      <family val="2"/>
    </font>
    <font>
      <sz val="10"/>
      <color indexed="8"/>
      <name val="Arial"/>
      <family val="2"/>
    </font>
    <font>
      <sz val="8"/>
      <name val="Arial"/>
      <family val="2"/>
    </font>
    <font>
      <sz val="20"/>
      <color indexed="9"/>
      <name val="Arial"/>
      <family val="2"/>
    </font>
    <font>
      <i/>
      <sz val="7"/>
      <name val="Arial"/>
      <family val="2"/>
    </font>
    <font>
      <sz val="11"/>
      <name val="Arial"/>
      <family val="2"/>
    </font>
    <font>
      <b/>
      <sz val="7"/>
      <color indexed="9"/>
      <name val="Arial"/>
      <family val="2"/>
    </font>
    <font>
      <sz val="7"/>
      <color indexed="8"/>
      <name val="Arial"/>
      <family val="2"/>
    </font>
    <font>
      <b/>
      <sz val="9"/>
      <name val="Arial"/>
      <family val="2"/>
    </font>
    <font>
      <b/>
      <sz val="8"/>
      <color indexed="8"/>
      <name val="Tahoma"/>
      <family val="2"/>
    </font>
    <font>
      <sz val="6"/>
      <color indexed="10"/>
      <name val="Arial"/>
      <family val="2"/>
    </font>
    <font>
      <sz val="6"/>
      <color indexed="9"/>
      <name val="Arial"/>
      <family val="2"/>
    </font>
    <font>
      <b/>
      <sz val="8"/>
      <color indexed="23"/>
      <name val="Arial"/>
      <family val="2"/>
    </font>
    <font>
      <sz val="7"/>
      <color indexed="9"/>
      <name val="Arial"/>
      <family val="2"/>
    </font>
    <font>
      <i/>
      <sz val="8"/>
      <color indexed="10"/>
      <name val="Arial"/>
      <family val="2"/>
    </font>
    <font>
      <b/>
      <sz val="8"/>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i/>
      <sz val="6"/>
      <color indexed="9"/>
      <name val="Arial"/>
      <family val="2"/>
    </font>
    <font>
      <b/>
      <sz val="8.5"/>
      <color indexed="8"/>
      <name val="Arial"/>
      <family val="2"/>
    </font>
    <font>
      <sz val="14"/>
      <name val="Arial"/>
      <family val="2"/>
    </font>
    <font>
      <sz val="14"/>
      <color indexed="9"/>
      <name val="Arial"/>
      <family val="2"/>
    </font>
    <font>
      <i/>
      <sz val="8.5"/>
      <name val="Arial"/>
      <family val="2"/>
    </font>
    <font>
      <i/>
      <sz val="8.5"/>
      <color indexed="9"/>
      <name val="Arial"/>
      <family val="2"/>
    </font>
    <font>
      <i/>
      <sz val="8.5"/>
      <color indexed="8"/>
      <name val="Arial"/>
      <family val="2"/>
    </font>
    <font>
      <b/>
      <i/>
      <sz val="8.5"/>
      <color indexed="8"/>
      <name val="Arial"/>
      <family val="2"/>
    </font>
    <font>
      <sz val="8.5"/>
      <color indexed="14"/>
      <name val="Arial"/>
      <family val="2"/>
    </font>
    <font>
      <b/>
      <sz val="8.5"/>
      <color indexed="9"/>
      <name val="Arial"/>
      <family val="2"/>
    </font>
    <font>
      <b/>
      <sz val="28"/>
      <name val="Arial"/>
      <family val="2"/>
    </font>
    <font>
      <b/>
      <sz val="18"/>
      <name val="Arial"/>
      <family val="2"/>
    </font>
    <font>
      <sz val="8"/>
      <color indexed="10"/>
      <name val="Arial"/>
      <family val="2"/>
    </font>
    <font>
      <b/>
      <sz val="9"/>
      <color indexed="9"/>
      <name val="Arial"/>
      <family val="2"/>
    </font>
    <font>
      <sz val="11"/>
      <color indexed="9"/>
      <name val="Calibri"/>
      <family val="2"/>
    </font>
    <font>
      <sz val="11"/>
      <color indexed="8"/>
      <name val="Calibri"/>
      <family val="2"/>
    </font>
    <font>
      <sz val="11"/>
      <color indexed="62"/>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sz val="11"/>
      <color indexed="10"/>
      <name val="Calibri"/>
      <family val="2"/>
    </font>
    <font>
      <sz val="11"/>
      <color indexed="16"/>
      <name val="Calibri"/>
      <family val="2"/>
    </font>
    <font>
      <sz val="11"/>
      <color indexed="17"/>
      <name val="Calibri"/>
      <family val="2"/>
    </font>
    <font>
      <b/>
      <sz val="11"/>
      <color indexed="8"/>
      <name val="Calibri"/>
      <family val="2"/>
    </font>
    <font>
      <i/>
      <sz val="11"/>
      <color indexed="63"/>
      <name val="Calibri"/>
      <family val="2"/>
    </font>
    <font>
      <sz val="11"/>
      <color indexed="20"/>
      <name val="Calibri"/>
      <family val="2"/>
    </font>
    <font>
      <sz val="11"/>
      <color indexed="60"/>
      <name val="Calibri"/>
      <family val="2"/>
    </font>
    <font>
      <b/>
      <sz val="11"/>
      <color indexed="16"/>
      <name val="Calibri"/>
      <family val="2"/>
    </font>
    <font>
      <sz val="7"/>
      <color indexed="10"/>
      <name val="Arial"/>
      <family val="2"/>
    </font>
    <font>
      <sz val="8"/>
      <name val="Segoe UI"/>
      <family val="2"/>
    </font>
    <font>
      <sz val="22"/>
      <color indexed="8"/>
      <name val="ITF"/>
      <family val="0"/>
    </font>
    <font>
      <sz val="11"/>
      <color theme="0"/>
      <name val="Calibri"/>
      <family val="2"/>
    </font>
    <font>
      <sz val="11"/>
      <color theme="1"/>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7"/>
      <color rgb="FFFF0000"/>
      <name val="Arial"/>
      <family val="2"/>
    </font>
  </fonts>
  <fills count="45">
    <fill>
      <patternFill/>
    </fill>
    <fill>
      <patternFill patternType="gray125"/>
    </fill>
    <fill>
      <patternFill patternType="solid">
        <fgColor theme="4"/>
        <bgColor indexed="64"/>
      </patternFill>
    </fill>
    <fill>
      <patternFill patternType="solid">
        <fgColor theme="5"/>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6"/>
        <bgColor indexed="64"/>
      </patternFill>
    </fill>
    <fill>
      <patternFill patternType="solid">
        <fgColor theme="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22"/>
        <bgColor indexed="64"/>
      </patternFill>
    </fill>
    <fill>
      <patternFill patternType="solid">
        <fgColor indexed="13"/>
        <bgColor indexed="64"/>
      </patternFill>
    </fill>
    <fill>
      <patternFill patternType="solid">
        <fgColor indexed="11"/>
        <bgColor indexed="64"/>
      </patternFill>
    </fill>
    <fill>
      <patternFill patternType="solid">
        <fgColor indexed="14"/>
        <bgColor indexed="64"/>
      </patternFill>
    </fill>
    <fill>
      <patternFill patternType="solid">
        <fgColor indexed="9"/>
        <bgColor indexed="64"/>
      </patternFill>
    </fill>
    <fill>
      <patternFill patternType="solid">
        <fgColor indexed="23"/>
        <bgColor indexed="64"/>
      </patternFill>
    </fill>
    <fill>
      <patternFill patternType="solid">
        <fgColor indexed="42"/>
        <bgColor indexed="64"/>
      </patternFill>
    </fill>
    <fill>
      <patternFill patternType="solid">
        <fgColor indexed="9"/>
        <bgColor indexed="64"/>
      </patternFill>
    </fill>
    <fill>
      <patternFill patternType="solid">
        <fgColor indexed="43"/>
        <bgColor indexed="64"/>
      </patternFill>
    </fill>
    <fill>
      <patternFill patternType="solid">
        <fgColor indexed="43"/>
        <bgColor indexed="64"/>
      </patternFill>
    </fill>
    <fill>
      <patternFill patternType="solid">
        <fgColor indexed="17"/>
        <bgColor indexed="64"/>
      </patternFill>
    </fill>
    <fill>
      <patternFill patternType="solid">
        <fgColor theme="0"/>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color indexed="8"/>
      </right>
      <top style="medium"/>
      <bottom style="medium"/>
    </border>
    <border>
      <left style="medium"/>
      <right>
        <color indexed="63"/>
      </right>
      <top>
        <color indexed="63"/>
      </top>
      <bottom>
        <color indexed="63"/>
      </bottom>
    </border>
    <border>
      <left style="thin"/>
      <right style="thin"/>
      <top style="thin"/>
      <bottom style="thin"/>
    </border>
    <border>
      <left>
        <color indexed="63"/>
      </left>
      <right>
        <color indexed="63"/>
      </right>
      <top>
        <color indexed="63"/>
      </top>
      <bottom style="medium"/>
    </border>
    <border>
      <left>
        <color indexed="63"/>
      </left>
      <right>
        <color indexed="63"/>
      </right>
      <top>
        <color indexed="63"/>
      </top>
      <bottom style="thin"/>
    </border>
    <border>
      <left style="medium"/>
      <right style="thin"/>
      <top>
        <color indexed="63"/>
      </top>
      <bottom>
        <color indexed="63"/>
      </bottom>
    </border>
    <border>
      <left>
        <color indexed="63"/>
      </left>
      <right style="medium"/>
      <top>
        <color indexed="63"/>
      </top>
      <bottom>
        <color indexed="63"/>
      </bottom>
    </border>
    <border>
      <left style="medium"/>
      <right style="medium"/>
      <top style="medium"/>
      <bottom>
        <color indexed="63"/>
      </bottom>
    </border>
    <border>
      <left style="medium"/>
      <right style="thin"/>
      <top>
        <color indexed="63"/>
      </top>
      <bottom style="thin"/>
    </border>
    <border>
      <left>
        <color indexed="63"/>
      </left>
      <right style="medium"/>
      <top>
        <color indexed="63"/>
      </top>
      <bottom style="thin"/>
    </border>
    <border>
      <left style="medium"/>
      <right style="medium"/>
      <top>
        <color indexed="63"/>
      </top>
      <bottom>
        <color indexed="63"/>
      </bottom>
    </border>
    <border>
      <left style="medium"/>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color indexed="63"/>
      </top>
      <bottom style="medium"/>
    </border>
    <border>
      <left style="medium"/>
      <right>
        <color indexed="63"/>
      </right>
      <top>
        <color indexed="63"/>
      </top>
      <bottom style="mediu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medium"/>
      <top style="medium"/>
      <bottom>
        <color indexed="63"/>
      </bottom>
    </border>
    <border>
      <left style="medium"/>
      <right>
        <color indexed="63"/>
      </right>
      <top style="medium"/>
      <bottom style="thin"/>
    </border>
    <border>
      <left>
        <color indexed="63"/>
      </left>
      <right style="medium"/>
      <top style="medium"/>
      <bottom style="thin"/>
    </border>
    <border>
      <left>
        <color indexed="63"/>
      </left>
      <right style="thin">
        <color indexed="8"/>
      </right>
      <top>
        <color indexed="63"/>
      </top>
      <bottom>
        <color indexed="63"/>
      </bottom>
    </border>
    <border>
      <left style="thin"/>
      <right style="medium"/>
      <top style="thin"/>
      <bottom style="thin"/>
    </border>
    <border>
      <left style="medium"/>
      <right style="thin"/>
      <top style="medium"/>
      <bottom style="medium"/>
    </border>
    <border>
      <left style="thin"/>
      <right style="thin"/>
      <top style="medium"/>
      <bottom style="medium"/>
    </border>
    <border>
      <left style="thin"/>
      <right style="thin"/>
      <top>
        <color indexed="63"/>
      </top>
      <bottom style="thin"/>
    </border>
    <border>
      <left>
        <color indexed="63"/>
      </left>
      <right style="medium"/>
      <top style="medium"/>
      <bottom style="medium"/>
    </border>
    <border>
      <left style="medium"/>
      <right style="medium"/>
      <top style="medium"/>
      <bottom style="medium"/>
    </border>
    <border>
      <left style="medium"/>
      <right style="medium"/>
      <top style="thin"/>
      <bottom style="thin"/>
    </border>
    <border>
      <left>
        <color indexed="63"/>
      </left>
      <right style="medium"/>
      <top style="thin"/>
      <bottom style="thin"/>
    </border>
    <border>
      <left>
        <color indexed="63"/>
      </left>
      <right style="medium">
        <color indexed="8"/>
      </right>
      <top style="thin"/>
      <bottom style="thin"/>
    </border>
    <border>
      <left style="medium"/>
      <right>
        <color indexed="63"/>
      </right>
      <top>
        <color indexed="63"/>
      </top>
      <bottom style="thin"/>
    </border>
    <border>
      <left style="medium"/>
      <right>
        <color indexed="63"/>
      </right>
      <top style="thin"/>
      <bottom style="thin"/>
    </border>
    <border>
      <left style="medium"/>
      <right style="medium"/>
      <top>
        <color indexed="63"/>
      </top>
      <bottom style="thin"/>
    </border>
    <border>
      <left style="thin"/>
      <right style="medium"/>
      <top>
        <color indexed="63"/>
      </top>
      <bottom style="medium"/>
    </border>
    <border>
      <left style="medium"/>
      <right style="medium"/>
      <top style="medium"/>
      <bottom style="thin"/>
    </border>
    <border>
      <left style="thin"/>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0" fontId="78"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80" fillId="26" borderId="1" applyNumberFormat="0" applyAlignment="0" applyProtection="0"/>
    <xf numFmtId="0" fontId="81" fillId="0" borderId="0" applyNumberFormat="0" applyFill="0" applyBorder="0" applyAlignment="0" applyProtection="0"/>
    <xf numFmtId="0" fontId="82" fillId="0" borderId="2" applyNumberFormat="0" applyFill="0" applyAlignment="0" applyProtection="0"/>
    <xf numFmtId="0" fontId="83" fillId="0" borderId="3" applyNumberFormat="0" applyFill="0" applyAlignment="0" applyProtection="0"/>
    <xf numFmtId="0" fontId="84" fillId="0" borderId="4" applyNumberFormat="0" applyFill="0" applyAlignment="0" applyProtection="0"/>
    <xf numFmtId="0" fontId="84" fillId="0" borderId="0" applyNumberFormat="0" applyFill="0" applyBorder="0" applyAlignment="0" applyProtection="0"/>
    <xf numFmtId="0" fontId="85" fillId="27" borderId="5"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86" fillId="0" borderId="0" applyNumberFormat="0" applyFill="0" applyBorder="0" applyAlignment="0" applyProtection="0"/>
    <xf numFmtId="0" fontId="1" fillId="0" borderId="0" applyNumberFormat="0" applyFill="0" applyBorder="0" applyAlignment="0" applyProtection="0"/>
    <xf numFmtId="0" fontId="87" fillId="0" borderId="6" applyNumberFormat="0" applyFill="0" applyAlignment="0" applyProtection="0"/>
    <xf numFmtId="0" fontId="0" fillId="28" borderId="7" applyNumberFormat="0" applyFont="0" applyAlignment="0" applyProtection="0"/>
    <xf numFmtId="0" fontId="88" fillId="29" borderId="0" applyNumberFormat="0" applyBorder="0" applyAlignment="0" applyProtection="0"/>
    <xf numFmtId="0" fontId="89" fillId="30" borderId="8" applyNumberFormat="0" applyAlignment="0" applyProtection="0"/>
    <xf numFmtId="0" fontId="2" fillId="0" borderId="0" applyNumberForma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189" fontId="0" fillId="0" borderId="0" applyFont="0" applyFill="0" applyBorder="0" applyAlignment="0" applyProtection="0"/>
    <xf numFmtId="184" fontId="0" fillId="0" borderId="0" applyFont="0" applyFill="0" applyBorder="0" applyAlignment="0" applyProtection="0"/>
    <xf numFmtId="0" fontId="92" fillId="31" borderId="0" applyNumberFormat="0" applyBorder="0" applyAlignment="0" applyProtection="0"/>
    <xf numFmtId="0" fontId="93" fillId="32" borderId="0" applyNumberFormat="0" applyBorder="0" applyAlignment="0" applyProtection="0"/>
    <xf numFmtId="0" fontId="94" fillId="30" borderId="1" applyNumberFormat="0" applyAlignment="0" applyProtection="0"/>
    <xf numFmtId="9" fontId="0" fillId="0" borderId="0" applyFont="0" applyFill="0" applyBorder="0" applyAlignment="0" applyProtection="0"/>
  </cellStyleXfs>
  <cellXfs count="548">
    <xf numFmtId="0" fontId="0" fillId="0" borderId="0" xfId="0" applyAlignment="1">
      <alignment/>
    </xf>
    <xf numFmtId="0" fontId="0" fillId="0" borderId="0" xfId="0" applyAlignment="1">
      <alignment horizontal="left"/>
    </xf>
    <xf numFmtId="0" fontId="0" fillId="0" borderId="0" xfId="0" applyAlignment="1">
      <alignment vertical="center"/>
    </xf>
    <xf numFmtId="0" fontId="3" fillId="33" borderId="0" xfId="0" applyFont="1" applyFill="1" applyAlignment="1">
      <alignment vertical="center"/>
    </xf>
    <xf numFmtId="0" fontId="0" fillId="33" borderId="0" xfId="0" applyFill="1" applyAlignment="1">
      <alignment horizontal="left" vertical="center"/>
    </xf>
    <xf numFmtId="0" fontId="0" fillId="33" borderId="0" xfId="0" applyFill="1" applyAlignment="1">
      <alignment vertical="center"/>
    </xf>
    <xf numFmtId="0" fontId="4" fillId="0" borderId="0" xfId="0" applyFont="1" applyAlignment="1">
      <alignment vertical="center"/>
    </xf>
    <xf numFmtId="0" fontId="5" fillId="34" borderId="10" xfId="0" applyFont="1" applyFill="1" applyBorder="1" applyAlignment="1">
      <alignment horizontal="centerContinuous" vertical="center"/>
    </xf>
    <xf numFmtId="0" fontId="5" fillId="34" borderId="11" xfId="0" applyFont="1" applyFill="1" applyBorder="1" applyAlignment="1">
      <alignment horizontal="centerContinuous" vertical="center"/>
    </xf>
    <xf numFmtId="0" fontId="5" fillId="34" borderId="12" xfId="0" applyFont="1" applyFill="1" applyBorder="1" applyAlignment="1">
      <alignment horizontal="centerContinuous" vertical="center"/>
    </xf>
    <xf numFmtId="0" fontId="4" fillId="33" borderId="0" xfId="0" applyFont="1" applyFill="1" applyAlignment="1">
      <alignment vertical="center"/>
    </xf>
    <xf numFmtId="0" fontId="6" fillId="0" borderId="0" xfId="0" applyFont="1" applyAlignment="1">
      <alignment vertical="center"/>
    </xf>
    <xf numFmtId="0" fontId="6" fillId="33" borderId="0" xfId="0" applyFont="1" applyFill="1" applyAlignment="1">
      <alignment horizontal="center" vertical="center"/>
    </xf>
    <xf numFmtId="0" fontId="6" fillId="33" borderId="0" xfId="0" applyFont="1" applyFill="1" applyAlignment="1">
      <alignment vertical="center"/>
    </xf>
    <xf numFmtId="0" fontId="6" fillId="33" borderId="0" xfId="0" applyFont="1" applyFill="1" applyAlignment="1">
      <alignment horizontal="left" vertical="center"/>
    </xf>
    <xf numFmtId="0" fontId="7" fillId="35" borderId="10" xfId="0" applyFont="1" applyFill="1" applyBorder="1" applyAlignment="1">
      <alignment horizontal="centerContinuous" vertical="center"/>
    </xf>
    <xf numFmtId="0" fontId="7" fillId="35" borderId="11" xfId="0" applyFont="1" applyFill="1" applyBorder="1" applyAlignment="1">
      <alignment horizontal="centerContinuous" vertical="center"/>
    </xf>
    <xf numFmtId="0" fontId="7" fillId="35" borderId="12" xfId="0" applyFont="1" applyFill="1" applyBorder="1" applyAlignment="1">
      <alignment horizontal="centerContinuous" vertical="center"/>
    </xf>
    <xf numFmtId="0" fontId="8" fillId="0" borderId="0" xfId="0" applyFont="1" applyAlignment="1">
      <alignment vertical="center"/>
    </xf>
    <xf numFmtId="0" fontId="9" fillId="0" borderId="0" xfId="0" applyFont="1" applyAlignment="1">
      <alignment vertical="center"/>
    </xf>
    <xf numFmtId="49" fontId="9" fillId="33" borderId="13" xfId="0" applyNumberFormat="1" applyFont="1" applyFill="1" applyBorder="1" applyAlignment="1">
      <alignment vertical="center"/>
    </xf>
    <xf numFmtId="49" fontId="9" fillId="33" borderId="0" xfId="0" applyNumberFormat="1" applyFont="1" applyFill="1" applyAlignment="1">
      <alignment vertical="center"/>
    </xf>
    <xf numFmtId="0" fontId="9" fillId="0" borderId="0" xfId="0" applyFont="1" applyAlignment="1">
      <alignment horizontal="left" vertical="center"/>
    </xf>
    <xf numFmtId="49" fontId="9" fillId="33" borderId="0" xfId="0" applyNumberFormat="1" applyFont="1" applyFill="1" applyAlignment="1">
      <alignment horizontal="left" vertical="center"/>
    </xf>
    <xf numFmtId="49" fontId="8" fillId="33" borderId="0" xfId="0" applyNumberFormat="1" applyFont="1" applyFill="1" applyAlignment="1">
      <alignment vertical="center"/>
    </xf>
    <xf numFmtId="0" fontId="8" fillId="33" borderId="0" xfId="0" applyFont="1" applyFill="1" applyAlignment="1">
      <alignment vertical="center"/>
    </xf>
    <xf numFmtId="49" fontId="4" fillId="33" borderId="0" xfId="0" applyNumberFormat="1" applyFont="1" applyFill="1" applyAlignment="1">
      <alignment vertical="center"/>
    </xf>
    <xf numFmtId="49" fontId="11" fillId="33" borderId="0" xfId="0" applyNumberFormat="1" applyFont="1" applyFill="1" applyAlignment="1">
      <alignment horizontal="left" vertical="center"/>
    </xf>
    <xf numFmtId="49" fontId="4" fillId="33" borderId="0" xfId="0" applyNumberFormat="1" applyFont="1" applyFill="1" applyAlignment="1">
      <alignment horizontal="right" vertical="center"/>
    </xf>
    <xf numFmtId="49" fontId="12" fillId="33" borderId="0" xfId="0" applyNumberFormat="1" applyFont="1" applyFill="1" applyAlignment="1">
      <alignment horizontal="left" vertical="center"/>
    </xf>
    <xf numFmtId="49" fontId="15" fillId="33" borderId="0" xfId="0" applyNumberFormat="1" applyFont="1" applyFill="1" applyAlignment="1">
      <alignment horizontal="left" vertical="center"/>
    </xf>
    <xf numFmtId="0" fontId="16" fillId="0" borderId="0" xfId="0" applyFont="1" applyAlignment="1">
      <alignment vertical="center"/>
    </xf>
    <xf numFmtId="14" fontId="16" fillId="35" borderId="14" xfId="0" applyNumberFormat="1" applyFont="1" applyFill="1" applyBorder="1" applyAlignment="1">
      <alignment horizontal="left" vertical="center"/>
    </xf>
    <xf numFmtId="49" fontId="16" fillId="33" borderId="0" xfId="0" applyNumberFormat="1" applyFont="1" applyFill="1" applyAlignment="1">
      <alignment vertical="center"/>
    </xf>
    <xf numFmtId="49" fontId="16" fillId="35" borderId="14" xfId="0" applyNumberFormat="1" applyFont="1" applyFill="1" applyBorder="1" applyAlignment="1">
      <alignment vertical="center"/>
    </xf>
    <xf numFmtId="0" fontId="6" fillId="0" borderId="0" xfId="0" applyFont="1" applyAlignment="1">
      <alignment/>
    </xf>
    <xf numFmtId="0" fontId="6" fillId="33" borderId="0" xfId="0" applyFont="1" applyFill="1" applyAlignment="1">
      <alignment/>
    </xf>
    <xf numFmtId="0" fontId="0" fillId="33" borderId="0" xfId="0" applyFill="1" applyAlignment="1">
      <alignment/>
    </xf>
    <xf numFmtId="0" fontId="0" fillId="0" borderId="0" xfId="0" applyFont="1" applyAlignment="1">
      <alignment vertical="center"/>
    </xf>
    <xf numFmtId="0" fontId="13" fillId="33" borderId="0" xfId="0" applyFont="1" applyFill="1" applyAlignment="1">
      <alignment vertical="center"/>
    </xf>
    <xf numFmtId="0" fontId="0" fillId="33" borderId="0" xfId="0" applyFont="1" applyFill="1" applyAlignment="1">
      <alignment horizontal="left" vertical="center"/>
    </xf>
    <xf numFmtId="0" fontId="0" fillId="33" borderId="0" xfId="0" applyFill="1" applyAlignment="1">
      <alignment horizontal="left"/>
    </xf>
    <xf numFmtId="0" fontId="6" fillId="33" borderId="0" xfId="0" applyFont="1" applyFill="1" applyAlignment="1">
      <alignment/>
    </xf>
    <xf numFmtId="0" fontId="8" fillId="33" borderId="0" xfId="0" applyFont="1" applyFill="1" applyAlignment="1">
      <alignment/>
    </xf>
    <xf numFmtId="0" fontId="18" fillId="33" borderId="0" xfId="49" applyFont="1" applyFill="1" applyAlignment="1">
      <alignment/>
    </xf>
    <xf numFmtId="0" fontId="0" fillId="0" borderId="0" xfId="0" applyAlignment="1">
      <alignment horizontal="center"/>
    </xf>
    <xf numFmtId="49" fontId="19" fillId="33" borderId="0" xfId="0" applyNumberFormat="1" applyFont="1" applyFill="1" applyAlignment="1">
      <alignment vertical="top"/>
    </xf>
    <xf numFmtId="49" fontId="10" fillId="33" borderId="0" xfId="0" applyNumberFormat="1" applyFont="1" applyFill="1" applyAlignment="1">
      <alignment vertical="top"/>
    </xf>
    <xf numFmtId="49" fontId="13" fillId="33" borderId="0" xfId="0" applyNumberFormat="1" applyFont="1" applyFill="1" applyAlignment="1">
      <alignment horizontal="left"/>
    </xf>
    <xf numFmtId="0" fontId="20" fillId="33" borderId="0" xfId="0" applyFont="1" applyFill="1" applyAlignment="1">
      <alignment horizontal="left"/>
    </xf>
    <xf numFmtId="49" fontId="12" fillId="33" borderId="0" xfId="0" applyNumberFormat="1" applyFont="1" applyFill="1" applyAlignment="1">
      <alignment horizontal="left"/>
    </xf>
    <xf numFmtId="49" fontId="13" fillId="33" borderId="15" xfId="0" applyNumberFormat="1" applyFont="1" applyFill="1" applyBorder="1" applyAlignment="1">
      <alignment vertical="center"/>
    </xf>
    <xf numFmtId="49" fontId="19" fillId="33" borderId="15" xfId="0" applyNumberFormat="1" applyFont="1" applyFill="1" applyBorder="1" applyAlignment="1">
      <alignment horizontal="right" vertical="center"/>
    </xf>
    <xf numFmtId="49" fontId="21" fillId="33" borderId="0" xfId="0" applyNumberFormat="1" applyFont="1" applyFill="1" applyAlignment="1">
      <alignment horizontal="left" vertical="center"/>
    </xf>
    <xf numFmtId="0" fontId="21" fillId="33" borderId="0" xfId="0" applyFont="1" applyFill="1" applyAlignment="1">
      <alignment vertical="center"/>
    </xf>
    <xf numFmtId="49" fontId="21" fillId="33" borderId="0" xfId="0" applyNumberFormat="1" applyFont="1" applyFill="1" applyAlignment="1">
      <alignment vertical="center"/>
    </xf>
    <xf numFmtId="49" fontId="22" fillId="33" borderId="0" xfId="0" applyNumberFormat="1" applyFont="1" applyFill="1" applyAlignment="1">
      <alignment horizontal="right" vertical="center"/>
    </xf>
    <xf numFmtId="0" fontId="8" fillId="33" borderId="0" xfId="0" applyFont="1" applyFill="1" applyAlignment="1">
      <alignment horizontal="center" vertical="center"/>
    </xf>
    <xf numFmtId="14" fontId="17" fillId="33" borderId="16" xfId="0" applyNumberFormat="1" applyFont="1" applyFill="1" applyBorder="1" applyAlignment="1">
      <alignment horizontal="left" vertical="center"/>
    </xf>
    <xf numFmtId="49" fontId="17" fillId="33" borderId="16" xfId="0" applyNumberFormat="1" applyFont="1" applyFill="1" applyBorder="1" applyAlignment="1">
      <alignment vertical="center"/>
    </xf>
    <xf numFmtId="0" fontId="0" fillId="33" borderId="0" xfId="0" applyFont="1" applyFill="1" applyAlignment="1">
      <alignment horizontal="center" vertical="center"/>
    </xf>
    <xf numFmtId="0" fontId="13" fillId="33" borderId="0" xfId="0" applyFont="1" applyFill="1" applyAlignment="1">
      <alignment horizontal="center" vertical="center"/>
    </xf>
    <xf numFmtId="49" fontId="17" fillId="33" borderId="0" xfId="0" applyNumberFormat="1" applyFont="1" applyFill="1" applyAlignment="1">
      <alignment vertical="center"/>
    </xf>
    <xf numFmtId="0" fontId="16" fillId="33" borderId="0" xfId="57" applyNumberFormat="1" applyFont="1" applyFill="1" applyAlignment="1" applyProtection="1">
      <alignment vertical="center"/>
      <protection locked="0"/>
    </xf>
    <xf numFmtId="0" fontId="17" fillId="33" borderId="0" xfId="0" applyFont="1" applyFill="1" applyAlignment="1">
      <alignment vertical="center"/>
    </xf>
    <xf numFmtId="49" fontId="17" fillId="33" borderId="0" xfId="0" applyNumberFormat="1" applyFont="1" applyFill="1" applyAlignment="1">
      <alignment horizontal="right" vertical="center"/>
    </xf>
    <xf numFmtId="0" fontId="8" fillId="33" borderId="13" xfId="0" applyFont="1" applyFill="1" applyBorder="1" applyAlignment="1">
      <alignment horizontal="left" vertical="center"/>
    </xf>
    <xf numFmtId="0" fontId="8" fillId="33" borderId="0" xfId="0" applyFont="1" applyFill="1" applyAlignment="1">
      <alignment horizontal="left" vertical="center"/>
    </xf>
    <xf numFmtId="0" fontId="0" fillId="33" borderId="13" xfId="0" applyFont="1" applyFill="1" applyBorder="1" applyAlignment="1">
      <alignment horizontal="left" vertical="center"/>
    </xf>
    <xf numFmtId="0" fontId="24" fillId="33" borderId="13" xfId="0" applyFont="1" applyFill="1" applyBorder="1" applyAlignment="1">
      <alignment horizontal="left" vertical="center"/>
    </xf>
    <xf numFmtId="0" fontId="25" fillId="0" borderId="0" xfId="0" applyFont="1" applyAlignment="1">
      <alignment vertical="center"/>
    </xf>
    <xf numFmtId="0" fontId="25" fillId="33" borderId="0" xfId="0" applyFont="1" applyFill="1" applyAlignment="1">
      <alignment horizontal="left" vertical="center"/>
    </xf>
    <xf numFmtId="0" fontId="17" fillId="33" borderId="0" xfId="0" applyFont="1" applyFill="1" applyAlignment="1">
      <alignment horizontal="left" vertical="center"/>
    </xf>
    <xf numFmtId="0" fontId="25" fillId="33" borderId="0" xfId="0" applyFont="1" applyFill="1" applyAlignment="1">
      <alignment horizontal="center" vertical="center"/>
    </xf>
    <xf numFmtId="0" fontId="13" fillId="33" borderId="13" xfId="0" applyFont="1" applyFill="1" applyBorder="1" applyAlignment="1">
      <alignment horizontal="left" vertical="center"/>
    </xf>
    <xf numFmtId="0" fontId="6" fillId="33" borderId="15" xfId="0" applyFont="1" applyFill="1" applyBorder="1" applyAlignment="1">
      <alignment horizontal="left" vertical="center"/>
    </xf>
    <xf numFmtId="0" fontId="8" fillId="33" borderId="17" xfId="0" applyFont="1" applyFill="1" applyBorder="1" applyAlignment="1">
      <alignment horizontal="left" vertical="center"/>
    </xf>
    <xf numFmtId="0" fontId="8" fillId="33" borderId="18" xfId="0" applyFont="1" applyFill="1" applyBorder="1" applyAlignment="1">
      <alignment horizontal="left" vertical="center"/>
    </xf>
    <xf numFmtId="0" fontId="8" fillId="36" borderId="19" xfId="0" applyFont="1" applyFill="1" applyBorder="1" applyAlignment="1">
      <alignment vertical="center"/>
    </xf>
    <xf numFmtId="0" fontId="13" fillId="35" borderId="20" xfId="0" applyFont="1" applyFill="1" applyBorder="1" applyAlignment="1">
      <alignment horizontal="left" vertical="center"/>
    </xf>
    <xf numFmtId="0" fontId="13" fillId="35" borderId="21" xfId="0" applyFont="1" applyFill="1" applyBorder="1" applyAlignment="1">
      <alignment vertical="center"/>
    </xf>
    <xf numFmtId="0" fontId="8" fillId="36" borderId="22" xfId="0" applyFont="1" applyFill="1" applyBorder="1" applyAlignment="1">
      <alignment vertical="center"/>
    </xf>
    <xf numFmtId="0" fontId="13" fillId="35" borderId="23" xfId="0" applyFont="1" applyFill="1" applyBorder="1" applyAlignment="1">
      <alignment horizontal="left" vertical="center"/>
    </xf>
    <xf numFmtId="0" fontId="13" fillId="35" borderId="24" xfId="0" applyFont="1" applyFill="1" applyBorder="1" applyAlignment="1">
      <alignment vertical="center"/>
    </xf>
    <xf numFmtId="0" fontId="0" fillId="33" borderId="0" xfId="0" applyFill="1" applyAlignment="1">
      <alignment horizontal="center"/>
    </xf>
    <xf numFmtId="0" fontId="0" fillId="36" borderId="25" xfId="0" applyFill="1" applyBorder="1" applyAlignment="1">
      <alignment/>
    </xf>
    <xf numFmtId="49" fontId="0" fillId="0" borderId="0" xfId="0" applyNumberFormat="1" applyAlignment="1">
      <alignment horizontal="left"/>
    </xf>
    <xf numFmtId="49" fontId="12" fillId="0" borderId="0" xfId="0" applyNumberFormat="1" applyFont="1" applyAlignment="1">
      <alignment horizontal="left" vertical="center"/>
    </xf>
    <xf numFmtId="49" fontId="21" fillId="33" borderId="0" xfId="0" applyNumberFormat="1" applyFont="1" applyFill="1" applyAlignment="1">
      <alignment horizontal="right" vertical="center"/>
    </xf>
    <xf numFmtId="49" fontId="17" fillId="0" borderId="15" xfId="0" applyNumberFormat="1" applyFont="1" applyBorder="1" applyAlignment="1">
      <alignment horizontal="right" vertical="center"/>
    </xf>
    <xf numFmtId="49" fontId="8" fillId="37" borderId="0" xfId="0" applyNumberFormat="1" applyFont="1" applyFill="1" applyAlignment="1">
      <alignment vertical="center"/>
    </xf>
    <xf numFmtId="49" fontId="8" fillId="37" borderId="26" xfId="0" applyNumberFormat="1" applyFont="1" applyFill="1" applyBorder="1" applyAlignment="1">
      <alignment vertical="center"/>
    </xf>
    <xf numFmtId="0" fontId="8" fillId="37" borderId="0" xfId="0" applyFont="1" applyFill="1" applyAlignment="1">
      <alignment vertical="center"/>
    </xf>
    <xf numFmtId="49" fontId="10" fillId="0" borderId="0" xfId="0" applyNumberFormat="1" applyFont="1" applyAlignment="1">
      <alignment vertical="top"/>
    </xf>
    <xf numFmtId="49" fontId="13" fillId="0" borderId="0" xfId="0" applyNumberFormat="1" applyFont="1" applyAlignment="1">
      <alignment horizontal="left"/>
    </xf>
    <xf numFmtId="0" fontId="20" fillId="37" borderId="0" xfId="0" applyFont="1" applyFill="1" applyAlignment="1">
      <alignment horizontal="left"/>
    </xf>
    <xf numFmtId="49" fontId="12" fillId="0" borderId="0" xfId="0" applyNumberFormat="1" applyFont="1" applyAlignment="1">
      <alignment horizontal="left"/>
    </xf>
    <xf numFmtId="49" fontId="17" fillId="0" borderId="15" xfId="0" applyNumberFormat="1" applyFont="1" applyBorder="1" applyAlignment="1">
      <alignment vertical="center"/>
    </xf>
    <xf numFmtId="49" fontId="17" fillId="0" borderId="15" xfId="0" applyNumberFormat="1" applyFont="1" applyBorder="1" applyAlignment="1">
      <alignment horizontal="left" vertical="center"/>
    </xf>
    <xf numFmtId="0" fontId="9" fillId="0" borderId="0" xfId="0" applyFont="1" applyAlignment="1">
      <alignment horizontal="center" vertical="center"/>
    </xf>
    <xf numFmtId="49" fontId="0" fillId="0" borderId="15" xfId="0" applyNumberFormat="1" applyFont="1" applyBorder="1" applyAlignment="1">
      <alignment vertical="center"/>
    </xf>
    <xf numFmtId="0" fontId="0" fillId="0" borderId="0" xfId="0" applyFont="1" applyAlignment="1">
      <alignment vertical="center"/>
    </xf>
    <xf numFmtId="191" fontId="0" fillId="0" borderId="0" xfId="0" applyNumberFormat="1" applyAlignment="1">
      <alignment horizontal="center"/>
    </xf>
    <xf numFmtId="49" fontId="0" fillId="0" borderId="0" xfId="0" applyNumberFormat="1" applyFont="1" applyAlignment="1">
      <alignment horizontal="left"/>
    </xf>
    <xf numFmtId="0" fontId="17" fillId="0" borderId="15" xfId="0" applyFont="1" applyBorder="1" applyAlignment="1">
      <alignment horizontal="right" vertical="center"/>
    </xf>
    <xf numFmtId="0" fontId="0" fillId="0" borderId="27" xfId="0" applyFont="1" applyBorder="1" applyAlignment="1">
      <alignment vertical="center"/>
    </xf>
    <xf numFmtId="0" fontId="0" fillId="0" borderId="27" xfId="0" applyFont="1" applyBorder="1" applyAlignment="1">
      <alignment horizontal="center" vertical="center"/>
    </xf>
    <xf numFmtId="0" fontId="0" fillId="0" borderId="21" xfId="0" applyFont="1" applyBorder="1" applyAlignment="1">
      <alignment horizontal="center" vertical="center"/>
    </xf>
    <xf numFmtId="0" fontId="0" fillId="0" borderId="0" xfId="0" applyFont="1" applyAlignment="1">
      <alignment/>
    </xf>
    <xf numFmtId="49" fontId="7" fillId="37" borderId="0" xfId="0" applyNumberFormat="1" applyFont="1" applyFill="1" applyAlignment="1">
      <alignment horizontal="left"/>
    </xf>
    <xf numFmtId="49" fontId="0" fillId="0" borderId="0" xfId="0" applyNumberFormat="1" applyFont="1" applyAlignment="1">
      <alignment/>
    </xf>
    <xf numFmtId="49" fontId="14" fillId="0" borderId="0" xfId="0" applyNumberFormat="1" applyFont="1" applyAlignment="1">
      <alignment horizontal="left"/>
    </xf>
    <xf numFmtId="49" fontId="15" fillId="33" borderId="28" xfId="0" applyNumberFormat="1" applyFont="1" applyFill="1" applyBorder="1" applyAlignment="1">
      <alignment horizontal="left" vertical="center"/>
    </xf>
    <xf numFmtId="49" fontId="15" fillId="33" borderId="29" xfId="0" applyNumberFormat="1" applyFont="1" applyFill="1" applyBorder="1" applyAlignment="1">
      <alignment horizontal="left" vertical="center"/>
    </xf>
    <xf numFmtId="49" fontId="8" fillId="33" borderId="23" xfId="0" applyNumberFormat="1" applyFont="1" applyFill="1" applyBorder="1" applyAlignment="1">
      <alignment horizontal="center" wrapText="1"/>
    </xf>
    <xf numFmtId="49" fontId="8" fillId="33" borderId="30" xfId="0" applyNumberFormat="1" applyFont="1" applyFill="1" applyBorder="1" applyAlignment="1">
      <alignment horizontal="center" wrapText="1"/>
    </xf>
    <xf numFmtId="49" fontId="8" fillId="33" borderId="24" xfId="0" applyNumberFormat="1" applyFont="1" applyFill="1" applyBorder="1" applyAlignment="1">
      <alignment horizontal="center" wrapText="1"/>
    </xf>
    <xf numFmtId="49" fontId="8" fillId="36" borderId="30" xfId="0" applyNumberFormat="1" applyFont="1" applyFill="1" applyBorder="1" applyAlignment="1">
      <alignment horizontal="center" wrapText="1"/>
    </xf>
    <xf numFmtId="1" fontId="0" fillId="0" borderId="21" xfId="0" applyNumberFormat="1" applyFont="1" applyBorder="1" applyAlignment="1">
      <alignment horizontal="center" vertical="center"/>
    </xf>
    <xf numFmtId="49" fontId="32" fillId="0" borderId="0" xfId="0" applyNumberFormat="1" applyFont="1" applyAlignment="1">
      <alignment horizontal="left"/>
    </xf>
    <xf numFmtId="0" fontId="0" fillId="33" borderId="0" xfId="0" applyNumberFormat="1" applyFill="1" applyAlignment="1">
      <alignment horizontal="left" vertical="center"/>
    </xf>
    <xf numFmtId="0" fontId="35" fillId="0" borderId="0" xfId="0" applyFont="1" applyAlignment="1">
      <alignment horizontal="center" vertical="center"/>
    </xf>
    <xf numFmtId="49" fontId="15" fillId="33" borderId="29" xfId="0" applyNumberFormat="1" applyFont="1" applyFill="1" applyBorder="1" applyAlignment="1">
      <alignment horizontal="right" vertical="center"/>
    </xf>
    <xf numFmtId="49" fontId="9" fillId="33" borderId="29" xfId="0" applyNumberFormat="1" applyFont="1" applyFill="1" applyBorder="1" applyAlignment="1">
      <alignment horizontal="left" vertical="center"/>
    </xf>
    <xf numFmtId="0" fontId="21" fillId="33" borderId="0" xfId="0" applyNumberFormat="1" applyFont="1" applyFill="1" applyAlignment="1">
      <alignment horizontal="left" vertical="center"/>
    </xf>
    <xf numFmtId="49" fontId="15" fillId="37" borderId="13" xfId="0" applyNumberFormat="1" applyFont="1" applyFill="1" applyBorder="1" applyAlignment="1">
      <alignment horizontal="left" vertical="center"/>
    </xf>
    <xf numFmtId="49" fontId="15" fillId="0" borderId="0" xfId="0" applyNumberFormat="1" applyFont="1" applyAlignment="1">
      <alignment horizontal="right" vertical="center"/>
    </xf>
    <xf numFmtId="0" fontId="0" fillId="37" borderId="18" xfId="0" applyFill="1" applyBorder="1" applyAlignment="1">
      <alignment horizontal="center" vertical="center"/>
    </xf>
    <xf numFmtId="49" fontId="17" fillId="0" borderId="31" xfId="0" applyNumberFormat="1" applyFont="1" applyBorder="1" applyAlignment="1">
      <alignment horizontal="left" vertical="center"/>
    </xf>
    <xf numFmtId="0" fontId="36" fillId="38" borderId="24" xfId="0" applyFont="1" applyFill="1" applyBorder="1" applyAlignment="1">
      <alignment horizontal="right" vertical="center"/>
    </xf>
    <xf numFmtId="0" fontId="0" fillId="0" borderId="21" xfId="0" applyNumberFormat="1" applyFont="1" applyBorder="1" applyAlignment="1">
      <alignment horizontal="center" vertical="center"/>
    </xf>
    <xf numFmtId="0" fontId="0" fillId="36" borderId="21" xfId="0" applyFont="1" applyFill="1" applyBorder="1" applyAlignment="1">
      <alignment horizontal="center" vertical="center"/>
    </xf>
    <xf numFmtId="0" fontId="37" fillId="0" borderId="0" xfId="0" applyFont="1" applyAlignment="1">
      <alignment/>
    </xf>
    <xf numFmtId="0" fontId="14" fillId="0" borderId="0" xfId="0" applyFont="1" applyAlignment="1">
      <alignment/>
    </xf>
    <xf numFmtId="0" fontId="4" fillId="0" borderId="0" xfId="0" applyFont="1" applyAlignment="1">
      <alignment vertical="top"/>
    </xf>
    <xf numFmtId="0" fontId="27" fillId="0" borderId="0" xfId="0" applyFont="1" applyAlignment="1">
      <alignment vertical="top"/>
    </xf>
    <xf numFmtId="0" fontId="10" fillId="0" borderId="0" xfId="0" applyFont="1" applyAlignment="1">
      <alignment vertical="top"/>
    </xf>
    <xf numFmtId="49" fontId="4" fillId="0" borderId="0" xfId="0" applyNumberFormat="1" applyFont="1" applyAlignment="1">
      <alignment vertical="top"/>
    </xf>
    <xf numFmtId="49" fontId="27" fillId="0" borderId="0" xfId="0" applyNumberFormat="1" applyFont="1" applyAlignment="1">
      <alignment vertical="top"/>
    </xf>
    <xf numFmtId="49" fontId="12" fillId="0" borderId="0" xfId="0" applyNumberFormat="1" applyFont="1" applyAlignment="1">
      <alignment/>
    </xf>
    <xf numFmtId="49" fontId="14" fillId="0" borderId="0" xfId="0" applyNumberFormat="1" applyFont="1" applyAlignment="1">
      <alignment/>
    </xf>
    <xf numFmtId="0" fontId="35" fillId="0" borderId="0" xfId="0" applyFont="1" applyAlignment="1">
      <alignment vertical="center"/>
    </xf>
    <xf numFmtId="49" fontId="30" fillId="33" borderId="0" xfId="0" applyNumberFormat="1" applyFont="1" applyFill="1" applyAlignment="1">
      <alignment vertical="center"/>
    </xf>
    <xf numFmtId="0" fontId="16" fillId="0" borderId="15" xfId="0" applyFont="1" applyBorder="1" applyAlignment="1">
      <alignment vertical="center"/>
    </xf>
    <xf numFmtId="49" fontId="16" fillId="0" borderId="15" xfId="0" applyNumberFormat="1" applyFont="1" applyBorder="1" applyAlignment="1">
      <alignment vertical="center"/>
    </xf>
    <xf numFmtId="49" fontId="39" fillId="0" borderId="15" xfId="0" applyNumberFormat="1" applyFont="1" applyBorder="1" applyAlignment="1">
      <alignment vertical="center"/>
    </xf>
    <xf numFmtId="49" fontId="16" fillId="0" borderId="15" xfId="57" applyNumberFormat="1" applyFont="1" applyBorder="1" applyAlignment="1" applyProtection="1">
      <alignment vertical="center"/>
      <protection locked="0"/>
    </xf>
    <xf numFmtId="0" fontId="17" fillId="0" borderId="15" xfId="0" applyFont="1" applyBorder="1" applyAlignment="1">
      <alignment horizontal="left" vertical="center"/>
    </xf>
    <xf numFmtId="49" fontId="8" fillId="33" borderId="0" xfId="0" applyNumberFormat="1" applyFont="1" applyFill="1" applyAlignment="1">
      <alignment horizontal="right" vertical="center"/>
    </xf>
    <xf numFmtId="49" fontId="8" fillId="33" borderId="0" xfId="0" applyNumberFormat="1" applyFont="1" applyFill="1" applyAlignment="1">
      <alignment horizontal="center" vertical="center"/>
    </xf>
    <xf numFmtId="49" fontId="8" fillId="33" borderId="0" xfId="0" applyNumberFormat="1" applyFont="1" applyFill="1" applyAlignment="1">
      <alignment horizontal="left" vertical="center"/>
    </xf>
    <xf numFmtId="49" fontId="37" fillId="33" borderId="0" xfId="0" applyNumberFormat="1" applyFont="1" applyFill="1" applyAlignment="1">
      <alignment horizontal="center" vertical="center"/>
    </xf>
    <xf numFmtId="49" fontId="37" fillId="33" borderId="0" xfId="0" applyNumberFormat="1" applyFont="1" applyFill="1" applyAlignment="1">
      <alignment vertical="center"/>
    </xf>
    <xf numFmtId="49" fontId="0" fillId="0" borderId="0" xfId="0" applyNumberFormat="1" applyFont="1" applyAlignment="1">
      <alignment vertical="center"/>
    </xf>
    <xf numFmtId="0" fontId="40" fillId="0" borderId="0" xfId="0" applyFont="1" applyAlignment="1">
      <alignment vertical="center"/>
    </xf>
    <xf numFmtId="49" fontId="40" fillId="33" borderId="0" xfId="0" applyNumberFormat="1" applyFont="1" applyFill="1" applyAlignment="1">
      <alignment horizontal="center" vertical="center"/>
    </xf>
    <xf numFmtId="0" fontId="41" fillId="0" borderId="0" xfId="0" applyFont="1" applyAlignment="1">
      <alignment vertical="center"/>
    </xf>
    <xf numFmtId="0" fontId="42" fillId="39" borderId="16" xfId="0" applyFont="1" applyFill="1" applyBorder="1" applyAlignment="1">
      <alignment horizontal="center" vertical="center"/>
    </xf>
    <xf numFmtId="0" fontId="40" fillId="0" borderId="16" xfId="0" applyFont="1" applyBorder="1" applyAlignment="1">
      <alignment vertical="center"/>
    </xf>
    <xf numFmtId="0" fontId="43" fillId="0" borderId="0" xfId="0" applyFont="1" applyAlignment="1">
      <alignment vertical="center"/>
    </xf>
    <xf numFmtId="0" fontId="43" fillId="0" borderId="16" xfId="0" applyFont="1" applyBorder="1" applyAlignment="1">
      <alignment horizontal="center" vertical="center"/>
    </xf>
    <xf numFmtId="0" fontId="41" fillId="0" borderId="0" xfId="0" applyFont="1" applyAlignment="1">
      <alignment vertical="center"/>
    </xf>
    <xf numFmtId="0" fontId="41" fillId="37" borderId="0" xfId="0" applyFont="1" applyFill="1" applyAlignment="1">
      <alignment vertical="center"/>
    </xf>
    <xf numFmtId="0" fontId="44" fillId="0" borderId="0" xfId="0" applyFont="1" applyAlignment="1">
      <alignment vertical="center"/>
    </xf>
    <xf numFmtId="0" fontId="44" fillId="37" borderId="0" xfId="0" applyFont="1" applyFill="1" applyAlignment="1">
      <alignment vertical="center"/>
    </xf>
    <xf numFmtId="49" fontId="41" fillId="37" borderId="0" xfId="0" applyNumberFormat="1" applyFont="1" applyFill="1" applyAlignment="1">
      <alignment vertical="center"/>
    </xf>
    <xf numFmtId="49" fontId="44" fillId="37" borderId="0" xfId="0" applyNumberFormat="1" applyFont="1" applyFill="1" applyAlignment="1">
      <alignment vertical="center"/>
    </xf>
    <xf numFmtId="0" fontId="0" fillId="37" borderId="0" xfId="0" applyFont="1" applyFill="1" applyAlignment="1">
      <alignment vertical="center"/>
    </xf>
    <xf numFmtId="0" fontId="0" fillId="0" borderId="19" xfId="0" applyFont="1" applyBorder="1" applyAlignment="1">
      <alignment vertical="center"/>
    </xf>
    <xf numFmtId="49" fontId="41" fillId="33" borderId="0" xfId="0" applyNumberFormat="1" applyFont="1" applyFill="1" applyAlignment="1">
      <alignment horizontal="center" vertical="center"/>
    </xf>
    <xf numFmtId="0" fontId="41" fillId="0" borderId="0" xfId="0" applyFont="1" applyAlignment="1">
      <alignment horizontal="center" vertical="center"/>
    </xf>
    <xf numFmtId="0" fontId="43" fillId="0" borderId="0" xfId="0" applyFont="1" applyAlignment="1">
      <alignment vertical="center"/>
    </xf>
    <xf numFmtId="0" fontId="25" fillId="0" borderId="0" xfId="0" applyFont="1" applyAlignment="1">
      <alignment vertical="center"/>
    </xf>
    <xf numFmtId="0" fontId="37" fillId="0" borderId="0" xfId="0" applyFont="1" applyAlignment="1">
      <alignment horizontal="right" vertical="center"/>
    </xf>
    <xf numFmtId="0" fontId="45" fillId="40" borderId="32" xfId="0" applyFont="1" applyFill="1" applyBorder="1" applyAlignment="1">
      <alignment horizontal="right" vertical="center"/>
    </xf>
    <xf numFmtId="0" fontId="43" fillId="0" borderId="16" xfId="0" applyFont="1" applyBorder="1" applyAlignment="1">
      <alignment vertical="center"/>
    </xf>
    <xf numFmtId="0" fontId="0" fillId="0" borderId="22" xfId="0" applyFont="1" applyBorder="1" applyAlignment="1">
      <alignment vertical="center"/>
    </xf>
    <xf numFmtId="0" fontId="41" fillId="0" borderId="16" xfId="0" applyFont="1" applyBorder="1" applyAlignment="1">
      <alignment vertical="center"/>
    </xf>
    <xf numFmtId="0" fontId="43" fillId="0" borderId="27" xfId="0" applyFont="1" applyBorder="1" applyAlignment="1">
      <alignment horizontal="center" vertical="center"/>
    </xf>
    <xf numFmtId="0" fontId="43" fillId="0" borderId="26" xfId="0" applyFont="1" applyBorder="1" applyAlignment="1">
      <alignment horizontal="left" vertical="center"/>
    </xf>
    <xf numFmtId="0" fontId="42" fillId="0" borderId="0" xfId="0" applyFont="1" applyAlignment="1">
      <alignment horizontal="center" vertical="center"/>
    </xf>
    <xf numFmtId="0" fontId="43" fillId="0" borderId="0" xfId="0" applyFont="1" applyAlignment="1">
      <alignment horizontal="center" vertical="center"/>
    </xf>
    <xf numFmtId="0" fontId="45" fillId="40" borderId="26" xfId="0" applyFont="1" applyFill="1" applyBorder="1" applyAlignment="1">
      <alignment horizontal="right" vertical="center"/>
    </xf>
    <xf numFmtId="49" fontId="43" fillId="0" borderId="16" xfId="0" applyNumberFormat="1" applyFont="1" applyBorder="1" applyAlignment="1">
      <alignment vertical="center"/>
    </xf>
    <xf numFmtId="49" fontId="43" fillId="0" borderId="0" xfId="0" applyNumberFormat="1" applyFont="1" applyAlignment="1">
      <alignment vertical="center"/>
    </xf>
    <xf numFmtId="0" fontId="43" fillId="0" borderId="26" xfId="0" applyFont="1" applyBorder="1" applyAlignment="1">
      <alignment vertical="center"/>
    </xf>
    <xf numFmtId="49" fontId="43" fillId="0" borderId="26" xfId="0" applyNumberFormat="1" applyFont="1" applyBorder="1" applyAlignment="1">
      <alignment vertical="center"/>
    </xf>
    <xf numFmtId="0" fontId="43" fillId="0" borderId="27" xfId="0" applyFont="1" applyBorder="1" applyAlignment="1">
      <alignment vertical="center"/>
    </xf>
    <xf numFmtId="0" fontId="46" fillId="0" borderId="27" xfId="0" applyFont="1" applyBorder="1" applyAlignment="1">
      <alignment horizontal="center" vertical="center"/>
    </xf>
    <xf numFmtId="0" fontId="46" fillId="0" borderId="0" xfId="0" applyFont="1" applyAlignment="1">
      <alignment vertical="center"/>
    </xf>
    <xf numFmtId="0" fontId="46" fillId="0" borderId="16" xfId="0" applyFont="1" applyBorder="1" applyAlignment="1">
      <alignment horizontal="center" vertical="center"/>
    </xf>
    <xf numFmtId="0" fontId="0" fillId="0" borderId="25" xfId="0" applyFont="1" applyBorder="1" applyAlignment="1">
      <alignment vertical="center"/>
    </xf>
    <xf numFmtId="49" fontId="43" fillId="0" borderId="27" xfId="0" applyNumberFormat="1" applyFont="1" applyBorder="1" applyAlignment="1">
      <alignment vertical="center"/>
    </xf>
    <xf numFmtId="0" fontId="24" fillId="0" borderId="0" xfId="0" applyFont="1" applyAlignment="1">
      <alignment vertical="center"/>
    </xf>
    <xf numFmtId="49" fontId="40" fillId="33" borderId="0" xfId="0" applyNumberFormat="1" applyFont="1" applyFill="1" applyAlignment="1">
      <alignment horizontal="center" vertical="center"/>
    </xf>
    <xf numFmtId="49" fontId="41" fillId="0" borderId="0" xfId="0" applyNumberFormat="1" applyFont="1" applyAlignment="1">
      <alignment horizontal="center" vertical="center"/>
    </xf>
    <xf numFmtId="49" fontId="40" fillId="0" borderId="0" xfId="0" applyNumberFormat="1" applyFont="1" applyAlignment="1">
      <alignment horizontal="center" vertical="center"/>
    </xf>
    <xf numFmtId="49" fontId="41" fillId="0" borderId="0" xfId="0" applyNumberFormat="1" applyFont="1" applyAlignment="1">
      <alignment vertical="center"/>
    </xf>
    <xf numFmtId="0" fontId="8" fillId="0" borderId="0" xfId="0" applyFont="1" applyAlignment="1">
      <alignment horizontal="right" vertical="center"/>
    </xf>
    <xf numFmtId="0" fontId="41" fillId="0" borderId="0" xfId="0" applyFont="1" applyAlignment="1">
      <alignment horizontal="left" vertical="center"/>
    </xf>
    <xf numFmtId="49" fontId="29" fillId="37" borderId="0" xfId="0" applyNumberFormat="1" applyFont="1" applyFill="1" applyAlignment="1">
      <alignment horizontal="center" vertical="center"/>
    </xf>
    <xf numFmtId="49" fontId="47" fillId="0" borderId="0" xfId="0" applyNumberFormat="1" applyFont="1" applyAlignment="1">
      <alignment vertical="center"/>
    </xf>
    <xf numFmtId="49" fontId="48" fillId="0" borderId="0" xfId="0" applyNumberFormat="1" applyFont="1" applyAlignment="1">
      <alignment horizontal="center" vertical="center"/>
    </xf>
    <xf numFmtId="49" fontId="47" fillId="37" borderId="0" xfId="0" applyNumberFormat="1" applyFont="1" applyFill="1" applyAlignment="1">
      <alignment vertical="center"/>
    </xf>
    <xf numFmtId="49" fontId="48" fillId="37" borderId="0" xfId="0" applyNumberFormat="1" applyFont="1" applyFill="1" applyAlignment="1">
      <alignment vertical="center"/>
    </xf>
    <xf numFmtId="0" fontId="0" fillId="37" borderId="0" xfId="0" applyFill="1" applyAlignment="1">
      <alignment vertical="center"/>
    </xf>
    <xf numFmtId="0" fontId="21" fillId="33" borderId="33" xfId="0" applyFont="1" applyFill="1" applyBorder="1" applyAlignment="1">
      <alignment vertical="center"/>
    </xf>
    <xf numFmtId="0" fontId="21" fillId="33" borderId="34" xfId="0" applyFont="1" applyFill="1" applyBorder="1" applyAlignment="1">
      <alignment vertical="center"/>
    </xf>
    <xf numFmtId="0" fontId="21" fillId="33" borderId="35" xfId="0" applyFont="1" applyFill="1" applyBorder="1" applyAlignment="1">
      <alignment vertical="center"/>
    </xf>
    <xf numFmtId="49" fontId="22" fillId="33" borderId="34" xfId="0" applyNumberFormat="1" applyFont="1" applyFill="1" applyBorder="1" applyAlignment="1">
      <alignment horizontal="center" vertical="center"/>
    </xf>
    <xf numFmtId="49" fontId="22" fillId="33" borderId="34" xfId="0" applyNumberFormat="1" applyFont="1" applyFill="1" applyBorder="1" applyAlignment="1">
      <alignment vertical="center"/>
    </xf>
    <xf numFmtId="49" fontId="22" fillId="33" borderId="34" xfId="0" applyNumberFormat="1" applyFont="1" applyFill="1" applyBorder="1" applyAlignment="1">
      <alignment horizontal="centerContinuous" vertical="center"/>
    </xf>
    <xf numFmtId="49" fontId="22" fillId="33" borderId="36" xfId="0" applyNumberFormat="1" applyFont="1" applyFill="1" applyBorder="1" applyAlignment="1">
      <alignment horizontal="centerContinuous" vertical="center"/>
    </xf>
    <xf numFmtId="49" fontId="30" fillId="33" borderId="34" xfId="0" applyNumberFormat="1" applyFont="1" applyFill="1" applyBorder="1" applyAlignment="1">
      <alignment vertical="center"/>
    </xf>
    <xf numFmtId="49" fontId="30" fillId="33" borderId="36" xfId="0" applyNumberFormat="1" applyFont="1" applyFill="1" applyBorder="1" applyAlignment="1">
      <alignment vertical="center"/>
    </xf>
    <xf numFmtId="49" fontId="21" fillId="33" borderId="34" xfId="0" applyNumberFormat="1" applyFont="1" applyFill="1" applyBorder="1" applyAlignment="1">
      <alignment horizontal="left" vertical="center"/>
    </xf>
    <xf numFmtId="49" fontId="21" fillId="0" borderId="34" xfId="0" applyNumberFormat="1" applyFont="1" applyBorder="1" applyAlignment="1">
      <alignment horizontal="left" vertical="center"/>
    </xf>
    <xf numFmtId="49" fontId="30" fillId="37" borderId="36" xfId="0" applyNumberFormat="1" applyFont="1" applyFill="1" applyBorder="1" applyAlignment="1">
      <alignment vertical="center"/>
    </xf>
    <xf numFmtId="49" fontId="8" fillId="0" borderId="0" xfId="0" applyNumberFormat="1" applyFont="1" applyAlignment="1">
      <alignment vertical="center"/>
    </xf>
    <xf numFmtId="49" fontId="8" fillId="0" borderId="37" xfId="0" applyNumberFormat="1" applyFont="1" applyBorder="1" applyAlignment="1">
      <alignment vertical="center"/>
    </xf>
    <xf numFmtId="49" fontId="8" fillId="0" borderId="26" xfId="0" applyNumberFormat="1" applyFont="1" applyBorder="1" applyAlignment="1">
      <alignment horizontal="right" vertical="center"/>
    </xf>
    <xf numFmtId="49" fontId="8" fillId="0" borderId="0" xfId="0" applyNumberFormat="1" applyFont="1" applyAlignment="1">
      <alignment horizontal="center" vertical="center"/>
    </xf>
    <xf numFmtId="49" fontId="8" fillId="37" borderId="0" xfId="0" applyNumberFormat="1" applyFont="1" applyFill="1" applyAlignment="1">
      <alignment horizontal="center" vertical="center"/>
    </xf>
    <xf numFmtId="49" fontId="31" fillId="0" borderId="0" xfId="0" applyNumberFormat="1" applyFont="1" applyAlignment="1">
      <alignment horizontal="center" vertical="center"/>
    </xf>
    <xf numFmtId="49" fontId="37" fillId="0" borderId="0" xfId="0" applyNumberFormat="1" applyFont="1" applyAlignment="1">
      <alignment vertical="center"/>
    </xf>
    <xf numFmtId="49" fontId="37" fillId="0" borderId="26" xfId="0" applyNumberFormat="1" applyFont="1" applyBorder="1" applyAlignment="1">
      <alignment vertical="center"/>
    </xf>
    <xf numFmtId="49" fontId="21" fillId="33" borderId="38" xfId="0" applyNumberFormat="1" applyFont="1" applyFill="1" applyBorder="1" applyAlignment="1">
      <alignment vertical="center"/>
    </xf>
    <xf numFmtId="49" fontId="21" fillId="33" borderId="39" xfId="0" applyNumberFormat="1" applyFont="1" applyFill="1" applyBorder="1" applyAlignment="1">
      <alignment vertical="center"/>
    </xf>
    <xf numFmtId="49" fontId="37" fillId="33" borderId="26" xfId="0" applyNumberFormat="1" applyFont="1" applyFill="1" applyBorder="1" applyAlignment="1">
      <alignment vertical="center"/>
    </xf>
    <xf numFmtId="0" fontId="8" fillId="0" borderId="16" xfId="0" applyFont="1" applyBorder="1" applyAlignment="1">
      <alignment vertical="center"/>
    </xf>
    <xf numFmtId="49" fontId="37" fillId="0" borderId="16" xfId="0" applyNumberFormat="1" applyFont="1" applyBorder="1" applyAlignment="1">
      <alignment vertical="center"/>
    </xf>
    <xf numFmtId="49" fontId="8" fillId="0" borderId="16" xfId="0" applyNumberFormat="1" applyFont="1" applyBorder="1" applyAlignment="1">
      <alignment vertical="center"/>
    </xf>
    <xf numFmtId="49" fontId="37" fillId="0" borderId="27" xfId="0" applyNumberFormat="1" applyFont="1" applyBorder="1" applyAlignment="1">
      <alignment vertical="center"/>
    </xf>
    <xf numFmtId="49" fontId="8" fillId="0" borderId="40" xfId="0" applyNumberFormat="1" applyFont="1" applyBorder="1" applyAlignment="1">
      <alignment vertical="center"/>
    </xf>
    <xf numFmtId="49" fontId="8" fillId="0" borderId="27" xfId="0" applyNumberFormat="1" applyFont="1" applyBorder="1" applyAlignment="1">
      <alignment horizontal="right" vertical="center"/>
    </xf>
    <xf numFmtId="0" fontId="8" fillId="33" borderId="37" xfId="0" applyFont="1" applyFill="1" applyBorder="1" applyAlignment="1">
      <alignment vertical="center"/>
    </xf>
    <xf numFmtId="49" fontId="8" fillId="33" borderId="26" xfId="0" applyNumberFormat="1" applyFont="1" applyFill="1" applyBorder="1" applyAlignment="1">
      <alignment horizontal="right" vertical="center"/>
    </xf>
    <xf numFmtId="49" fontId="8" fillId="0" borderId="16" xfId="0" applyNumberFormat="1" applyFont="1" applyBorder="1" applyAlignment="1">
      <alignment horizontal="center" vertical="center"/>
    </xf>
    <xf numFmtId="0" fontId="8" fillId="37" borderId="16" xfId="0" applyFont="1" applyFill="1" applyBorder="1" applyAlignment="1">
      <alignment vertical="center"/>
    </xf>
    <xf numFmtId="49" fontId="8" fillId="37" borderId="16" xfId="0" applyNumberFormat="1" applyFont="1" applyFill="1" applyBorder="1" applyAlignment="1">
      <alignment horizontal="center" vertical="center"/>
    </xf>
    <xf numFmtId="49" fontId="8" fillId="37" borderId="27" xfId="0" applyNumberFormat="1" applyFont="1" applyFill="1" applyBorder="1" applyAlignment="1">
      <alignment vertical="center"/>
    </xf>
    <xf numFmtId="49" fontId="31" fillId="0" borderId="16" xfId="0" applyNumberFormat="1" applyFont="1" applyBorder="1" applyAlignment="1">
      <alignment horizontal="center" vertical="center"/>
    </xf>
    <xf numFmtId="0" fontId="45" fillId="40" borderId="27" xfId="0" applyFont="1" applyFill="1" applyBorder="1" applyAlignment="1">
      <alignment horizontal="right" vertical="center"/>
    </xf>
    <xf numFmtId="0" fontId="44" fillId="37" borderId="26" xfId="0" applyFont="1" applyFill="1" applyBorder="1" applyAlignment="1">
      <alignment vertical="center"/>
    </xf>
    <xf numFmtId="0" fontId="49" fillId="37" borderId="0" xfId="0" applyFont="1" applyFill="1" applyAlignment="1">
      <alignment horizontal="right" vertical="center"/>
    </xf>
    <xf numFmtId="0" fontId="50" fillId="0" borderId="0" xfId="0" applyFont="1" applyAlignment="1">
      <alignment vertical="center"/>
    </xf>
    <xf numFmtId="0" fontId="43" fillId="0" borderId="27" xfId="0" applyFont="1" applyBorder="1" applyAlignment="1">
      <alignment horizontal="right" vertical="center"/>
    </xf>
    <xf numFmtId="0" fontId="45" fillId="40" borderId="0" xfId="0" applyFont="1" applyFill="1" applyAlignment="1">
      <alignment horizontal="right" vertical="center"/>
    </xf>
    <xf numFmtId="49" fontId="43" fillId="0" borderId="16" xfId="0" applyNumberFormat="1" applyFont="1" applyBorder="1" applyAlignment="1">
      <alignment horizontal="left" vertical="center"/>
    </xf>
    <xf numFmtId="49" fontId="41" fillId="33" borderId="0" xfId="0" applyNumberFormat="1" applyFont="1" applyFill="1" applyAlignment="1">
      <alignment horizontal="center" vertical="center"/>
    </xf>
    <xf numFmtId="0" fontId="45" fillId="40" borderId="36" xfId="0" applyFont="1" applyFill="1" applyBorder="1" applyAlignment="1">
      <alignment horizontal="right" vertical="center"/>
    </xf>
    <xf numFmtId="49" fontId="43" fillId="0" borderId="27" xfId="0" applyNumberFormat="1" applyFont="1" applyBorder="1" applyAlignment="1">
      <alignment horizontal="left" vertical="center"/>
    </xf>
    <xf numFmtId="49" fontId="43" fillId="0" borderId="0" xfId="0" applyNumberFormat="1" applyFont="1" applyAlignment="1">
      <alignment horizontal="left" vertical="center"/>
    </xf>
    <xf numFmtId="49" fontId="43" fillId="0" borderId="26" xfId="0" applyNumberFormat="1" applyFont="1" applyBorder="1" applyAlignment="1">
      <alignment horizontal="left" vertical="center"/>
    </xf>
    <xf numFmtId="49" fontId="51" fillId="0" borderId="27" xfId="0" applyNumberFormat="1" applyFont="1" applyBorder="1" applyAlignment="1">
      <alignment horizontal="right" vertical="center"/>
    </xf>
    <xf numFmtId="49" fontId="51" fillId="0" borderId="0" xfId="0" applyNumberFormat="1" applyFont="1" applyAlignment="1">
      <alignment horizontal="right" vertical="center"/>
    </xf>
    <xf numFmtId="0" fontId="28" fillId="37" borderId="0" xfId="0" applyFont="1" applyFill="1" applyAlignment="1">
      <alignment horizontal="right" vertical="center"/>
    </xf>
    <xf numFmtId="49" fontId="8" fillId="41" borderId="0" xfId="0" applyNumberFormat="1" applyFont="1" applyFill="1" applyAlignment="1">
      <alignment horizontal="center" vertical="center"/>
    </xf>
    <xf numFmtId="49" fontId="43" fillId="41" borderId="0" xfId="0" applyNumberFormat="1" applyFont="1" applyFill="1" applyAlignment="1">
      <alignment vertical="center"/>
    </xf>
    <xf numFmtId="0" fontId="43" fillId="41" borderId="16" xfId="0" applyFont="1" applyFill="1" applyBorder="1" applyAlignment="1">
      <alignment vertical="center"/>
    </xf>
    <xf numFmtId="49" fontId="43" fillId="41" borderId="16" xfId="0" applyNumberFormat="1" applyFont="1" applyFill="1" applyBorder="1" applyAlignment="1">
      <alignment vertical="center"/>
    </xf>
    <xf numFmtId="0" fontId="41" fillId="37" borderId="0" xfId="0" applyFont="1" applyFill="1" applyAlignment="1">
      <alignment horizontal="right" vertical="center"/>
    </xf>
    <xf numFmtId="0" fontId="37" fillId="41" borderId="0" xfId="0" applyFont="1" applyFill="1" applyAlignment="1">
      <alignment horizontal="right" vertical="center"/>
    </xf>
    <xf numFmtId="0" fontId="45" fillId="42" borderId="32" xfId="0" applyFont="1" applyFill="1" applyBorder="1" applyAlignment="1">
      <alignment horizontal="right" vertical="center"/>
    </xf>
    <xf numFmtId="49" fontId="43" fillId="41" borderId="27" xfId="0" applyNumberFormat="1" applyFont="1" applyFill="1" applyBorder="1" applyAlignment="1">
      <alignment vertical="center"/>
    </xf>
    <xf numFmtId="49" fontId="40" fillId="0" borderId="0" xfId="0" applyNumberFormat="1" applyFont="1" applyAlignment="1">
      <alignment horizontal="center" vertical="center"/>
    </xf>
    <xf numFmtId="49" fontId="41" fillId="0" borderId="16" xfId="0" applyNumberFormat="1" applyFont="1" applyBorder="1" applyAlignment="1">
      <alignment horizontal="center" vertical="center"/>
    </xf>
    <xf numFmtId="1" fontId="41" fillId="0" borderId="16" xfId="0" applyNumberFormat="1" applyFont="1" applyBorder="1" applyAlignment="1">
      <alignment horizontal="center" vertical="center"/>
    </xf>
    <xf numFmtId="49" fontId="46" fillId="0" borderId="16" xfId="0" applyNumberFormat="1" applyFont="1" applyBorder="1" applyAlignment="1">
      <alignment vertical="center"/>
    </xf>
    <xf numFmtId="49" fontId="24" fillId="0" borderId="16" xfId="0" applyNumberFormat="1" applyFont="1" applyBorder="1" applyAlignment="1">
      <alignment vertical="center"/>
    </xf>
    <xf numFmtId="49" fontId="51" fillId="0" borderId="16" xfId="0" applyNumberFormat="1" applyFont="1" applyBorder="1" applyAlignment="1">
      <alignment horizontal="right" vertical="center"/>
    </xf>
    <xf numFmtId="49" fontId="22" fillId="33" borderId="16" xfId="0" applyNumberFormat="1" applyFont="1" applyFill="1" applyBorder="1" applyAlignment="1">
      <alignment horizontal="center" vertical="center"/>
    </xf>
    <xf numFmtId="49" fontId="22" fillId="33" borderId="35" xfId="0" applyNumberFormat="1" applyFont="1" applyFill="1" applyBorder="1" applyAlignment="1">
      <alignment horizontal="centerContinuous" vertical="center"/>
    </xf>
    <xf numFmtId="0" fontId="8" fillId="37" borderId="26" xfId="0" applyFont="1" applyFill="1" applyBorder="1" applyAlignment="1">
      <alignment vertical="center"/>
    </xf>
    <xf numFmtId="0" fontId="8" fillId="37" borderId="27" xfId="0" applyFont="1" applyFill="1" applyBorder="1" applyAlignment="1">
      <alignment vertical="center"/>
    </xf>
    <xf numFmtId="49" fontId="52" fillId="0" borderId="0" xfId="0" applyNumberFormat="1" applyFont="1" applyAlignment="1">
      <alignment horizontal="right" vertical="center"/>
    </xf>
    <xf numFmtId="0" fontId="41" fillId="33" borderId="0" xfId="0" applyFont="1" applyFill="1" applyAlignment="1">
      <alignment horizontal="center" vertical="center"/>
    </xf>
    <xf numFmtId="49" fontId="9" fillId="37" borderId="13" xfId="0" applyNumberFormat="1" applyFont="1" applyFill="1" applyBorder="1" applyAlignment="1">
      <alignment horizontal="left" vertical="center"/>
    </xf>
    <xf numFmtId="0" fontId="8" fillId="33" borderId="24" xfId="0" applyFont="1" applyFill="1" applyBorder="1" applyAlignment="1">
      <alignment horizontal="center" wrapText="1"/>
    </xf>
    <xf numFmtId="0" fontId="53" fillId="0" borderId="0" xfId="0" applyFont="1" applyAlignment="1">
      <alignment vertical="center"/>
    </xf>
    <xf numFmtId="0" fontId="7" fillId="37" borderId="0" xfId="0" applyFont="1" applyFill="1" applyAlignment="1">
      <alignment horizontal="left"/>
    </xf>
    <xf numFmtId="49" fontId="12" fillId="0" borderId="0" xfId="0" applyNumberFormat="1" applyFont="1" applyAlignment="1">
      <alignment horizontal="right" vertical="center"/>
    </xf>
    <xf numFmtId="0" fontId="14" fillId="0" borderId="0" xfId="0" applyFont="1" applyAlignment="1">
      <alignment horizontal="left"/>
    </xf>
    <xf numFmtId="49" fontId="9" fillId="33" borderId="28" xfId="0" applyNumberFormat="1" applyFont="1" applyFill="1" applyBorder="1" applyAlignment="1">
      <alignment horizontal="left" vertical="center"/>
    </xf>
    <xf numFmtId="0" fontId="0" fillId="33" borderId="41" xfId="0" applyFill="1" applyBorder="1" applyAlignment="1">
      <alignment vertical="center"/>
    </xf>
    <xf numFmtId="0" fontId="0" fillId="37" borderId="0" xfId="0" applyFill="1" applyAlignment="1">
      <alignment horizontal="center" vertical="center"/>
    </xf>
    <xf numFmtId="0" fontId="13" fillId="0" borderId="0" xfId="0" applyFont="1" applyAlignment="1">
      <alignment/>
    </xf>
    <xf numFmtId="49" fontId="13" fillId="33" borderId="17" xfId="0" applyNumberFormat="1" applyFont="1" applyFill="1" applyBorder="1" applyAlignment="1">
      <alignment horizontal="center" wrapText="1"/>
    </xf>
    <xf numFmtId="49" fontId="8" fillId="36" borderId="15" xfId="0" applyNumberFormat="1" applyFont="1" applyFill="1" applyBorder="1" applyAlignment="1">
      <alignment horizontal="center" wrapText="1"/>
    </xf>
    <xf numFmtId="0" fontId="0" fillId="0" borderId="27" xfId="0" applyFont="1" applyBorder="1" applyAlignment="1">
      <alignment horizontal="left" vertical="center"/>
    </xf>
    <xf numFmtId="0" fontId="0" fillId="0" borderId="21" xfId="0" applyFont="1" applyBorder="1" applyAlignment="1">
      <alignment horizontal="center" vertical="center" wrapText="1"/>
    </xf>
    <xf numFmtId="0" fontId="32" fillId="0" borderId="0" xfId="0" applyFont="1" applyAlignment="1">
      <alignment horizontal="left"/>
    </xf>
    <xf numFmtId="0" fontId="13" fillId="0" borderId="0" xfId="0" applyFont="1" applyAlignment="1">
      <alignment horizontal="left"/>
    </xf>
    <xf numFmtId="0" fontId="30" fillId="33" borderId="0" xfId="0" applyFont="1" applyFill="1" applyAlignment="1">
      <alignment vertical="center"/>
    </xf>
    <xf numFmtId="0" fontId="22" fillId="33" borderId="0" xfId="0" applyFont="1" applyFill="1" applyAlignment="1">
      <alignment horizontal="right" vertical="center"/>
    </xf>
    <xf numFmtId="0" fontId="0" fillId="0" borderId="15" xfId="0" applyFont="1" applyBorder="1" applyAlignment="1">
      <alignment vertical="center"/>
    </xf>
    <xf numFmtId="0" fontId="39" fillId="0" borderId="15" xfId="0" applyFont="1" applyBorder="1" applyAlignment="1">
      <alignment vertical="center"/>
    </xf>
    <xf numFmtId="0" fontId="8" fillId="33" borderId="0" xfId="0" applyFont="1" applyFill="1" applyAlignment="1">
      <alignment horizontal="right" vertical="center"/>
    </xf>
    <xf numFmtId="0" fontId="37" fillId="33" borderId="0" xfId="0" applyFont="1" applyFill="1" applyAlignment="1">
      <alignment horizontal="center" vertical="center"/>
    </xf>
    <xf numFmtId="0" fontId="37" fillId="33" borderId="0" xfId="0" applyFont="1" applyFill="1" applyAlignment="1">
      <alignment vertical="center"/>
    </xf>
    <xf numFmtId="0" fontId="9" fillId="33" borderId="0" xfId="0" applyFont="1" applyFill="1" applyAlignment="1">
      <alignment horizontal="right" vertical="center"/>
    </xf>
    <xf numFmtId="0" fontId="40" fillId="33" borderId="0" xfId="0" applyFont="1" applyFill="1" applyAlignment="1">
      <alignment horizontal="center" vertical="center"/>
    </xf>
    <xf numFmtId="0" fontId="13" fillId="0" borderId="16" xfId="0" applyFont="1" applyBorder="1" applyAlignment="1">
      <alignment vertical="center"/>
    </xf>
    <xf numFmtId="0" fontId="44" fillId="0" borderId="16" xfId="0" applyFont="1" applyBorder="1" applyAlignment="1">
      <alignment horizontal="center" vertical="center"/>
    </xf>
    <xf numFmtId="0" fontId="41" fillId="0" borderId="0" xfId="0" applyFont="1" applyAlignment="1">
      <alignment horizontal="center" vertical="center"/>
    </xf>
    <xf numFmtId="0" fontId="50" fillId="0" borderId="27" xfId="0" applyFont="1" applyBorder="1" applyAlignment="1">
      <alignment horizontal="right" vertical="center"/>
    </xf>
    <xf numFmtId="0" fontId="54" fillId="0" borderId="26" xfId="0" applyFont="1" applyBorder="1" applyAlignment="1">
      <alignment horizontal="center" vertical="center"/>
    </xf>
    <xf numFmtId="0" fontId="43" fillId="0" borderId="0" xfId="0" applyFont="1" applyAlignment="1">
      <alignment horizontal="left" vertical="center"/>
    </xf>
    <xf numFmtId="0" fontId="44" fillId="0" borderId="0" xfId="0" applyFont="1" applyAlignment="1">
      <alignment horizontal="left" vertical="center"/>
    </xf>
    <xf numFmtId="0" fontId="43" fillId="0" borderId="16" xfId="0" applyFont="1" applyBorder="1" applyAlignment="1">
      <alignment horizontal="left" vertical="center"/>
    </xf>
    <xf numFmtId="0" fontId="50" fillId="0" borderId="16" xfId="0" applyFont="1" applyBorder="1" applyAlignment="1">
      <alignment horizontal="right" vertical="center"/>
    </xf>
    <xf numFmtId="0" fontId="44" fillId="0" borderId="27" xfId="0" applyFont="1" applyBorder="1" applyAlignment="1">
      <alignment horizontal="center" vertical="center"/>
    </xf>
    <xf numFmtId="0" fontId="44" fillId="0" borderId="26" xfId="0" applyFont="1" applyBorder="1" applyAlignment="1">
      <alignment vertical="center"/>
    </xf>
    <xf numFmtId="0" fontId="50" fillId="0" borderId="0" xfId="0" applyFont="1" applyAlignment="1">
      <alignment horizontal="right" vertical="center"/>
    </xf>
    <xf numFmtId="0" fontId="44" fillId="0" borderId="0" xfId="0" applyFont="1" applyAlignment="1">
      <alignment horizontal="center" vertical="center"/>
    </xf>
    <xf numFmtId="0" fontId="41" fillId="33" borderId="0" xfId="0" applyFont="1" applyFill="1" applyAlignment="1">
      <alignment horizontal="center" vertical="center"/>
    </xf>
    <xf numFmtId="0" fontId="44" fillId="0" borderId="26" xfId="0" applyFont="1" applyBorder="1" applyAlignment="1">
      <alignment horizontal="left" vertical="center"/>
    </xf>
    <xf numFmtId="0" fontId="50" fillId="0" borderId="26" xfId="0" applyFont="1" applyBorder="1" applyAlignment="1">
      <alignment horizontal="right" vertical="center"/>
    </xf>
    <xf numFmtId="0" fontId="44" fillId="37" borderId="0" xfId="0" applyFont="1" applyFill="1" applyAlignment="1">
      <alignment horizontal="right" vertical="center"/>
    </xf>
    <xf numFmtId="0" fontId="44" fillId="37" borderId="16" xfId="0" applyFont="1" applyFill="1" applyBorder="1" applyAlignment="1">
      <alignment horizontal="right" vertical="center"/>
    </xf>
    <xf numFmtId="0" fontId="50" fillId="37" borderId="0" xfId="0" applyFont="1" applyFill="1" applyAlignment="1">
      <alignment horizontal="right" vertical="center"/>
    </xf>
    <xf numFmtId="0" fontId="40" fillId="33" borderId="0" xfId="0" applyFont="1" applyFill="1" applyAlignment="1">
      <alignment horizontal="center" vertical="center"/>
    </xf>
    <xf numFmtId="0" fontId="41" fillId="37" borderId="0" xfId="0" applyFont="1" applyFill="1" applyAlignment="1">
      <alignment horizontal="center" vertical="center"/>
    </xf>
    <xf numFmtId="49" fontId="41" fillId="37" borderId="0" xfId="0" applyNumberFormat="1" applyFont="1" applyFill="1" applyAlignment="1">
      <alignment horizontal="center" vertical="center"/>
    </xf>
    <xf numFmtId="1" fontId="41" fillId="37" borderId="0" xfId="0" applyNumberFormat="1" applyFont="1" applyFill="1" applyAlignment="1">
      <alignment horizontal="center" vertical="center"/>
    </xf>
    <xf numFmtId="49" fontId="44" fillId="0" borderId="0" xfId="0" applyNumberFormat="1" applyFont="1" applyAlignment="1">
      <alignment horizontal="center" vertical="center"/>
    </xf>
    <xf numFmtId="49" fontId="0" fillId="0" borderId="0" xfId="0" applyNumberFormat="1" applyAlignment="1">
      <alignment vertical="center"/>
    </xf>
    <xf numFmtId="49" fontId="31" fillId="37" borderId="26" xfId="0" applyNumberFormat="1" applyFont="1" applyFill="1" applyBorder="1" applyAlignment="1">
      <alignment vertical="center"/>
    </xf>
    <xf numFmtId="49" fontId="31" fillId="0" borderId="0" xfId="0" applyNumberFormat="1" applyFont="1" applyAlignment="1">
      <alignment vertical="center"/>
    </xf>
    <xf numFmtId="49" fontId="8" fillId="37" borderId="16" xfId="0" applyNumberFormat="1" applyFont="1" applyFill="1" applyBorder="1" applyAlignment="1">
      <alignment vertical="center"/>
    </xf>
    <xf numFmtId="49" fontId="31" fillId="37" borderId="27" xfId="0" applyNumberFormat="1" applyFont="1" applyFill="1" applyBorder="1" applyAlignment="1">
      <alignment vertical="center"/>
    </xf>
    <xf numFmtId="49" fontId="31" fillId="0" borderId="16" xfId="0" applyNumberFormat="1" applyFont="1" applyBorder="1" applyAlignment="1">
      <alignment vertical="center"/>
    </xf>
    <xf numFmtId="0" fontId="41" fillId="41" borderId="0" xfId="0" applyFont="1" applyFill="1" applyAlignment="1">
      <alignment horizontal="center" vertical="center"/>
    </xf>
    <xf numFmtId="0" fontId="44" fillId="41" borderId="0" xfId="0" applyFont="1" applyFill="1" applyAlignment="1">
      <alignment vertical="center"/>
    </xf>
    <xf numFmtId="0" fontId="43" fillId="41" borderId="0" xfId="0" applyFont="1" applyFill="1" applyAlignment="1">
      <alignment horizontal="left" vertical="center"/>
    </xf>
    <xf numFmtId="0" fontId="44" fillId="41" borderId="0" xfId="0" applyFont="1" applyFill="1" applyAlignment="1">
      <alignment horizontal="left" vertical="center"/>
    </xf>
    <xf numFmtId="0" fontId="41" fillId="41" borderId="0" xfId="0" applyFont="1" applyFill="1" applyAlignment="1">
      <alignment vertical="center"/>
    </xf>
    <xf numFmtId="0" fontId="43" fillId="41" borderId="16" xfId="0" applyFont="1" applyFill="1" applyBorder="1" applyAlignment="1">
      <alignment horizontal="left" vertical="center"/>
    </xf>
    <xf numFmtId="0" fontId="50" fillId="41" borderId="16" xfId="0" applyFont="1" applyFill="1" applyBorder="1" applyAlignment="1">
      <alignment horizontal="right" vertical="center"/>
    </xf>
    <xf numFmtId="0" fontId="54" fillId="41" borderId="26" xfId="0" applyFont="1" applyFill="1" applyBorder="1" applyAlignment="1">
      <alignment horizontal="center" vertical="center"/>
    </xf>
    <xf numFmtId="0" fontId="44" fillId="41" borderId="0" xfId="0" applyFont="1" applyFill="1" applyAlignment="1">
      <alignment horizontal="right" vertical="center"/>
    </xf>
    <xf numFmtId="0" fontId="45" fillId="42" borderId="26" xfId="0" applyFont="1" applyFill="1" applyBorder="1" applyAlignment="1">
      <alignment horizontal="right" vertical="center"/>
    </xf>
    <xf numFmtId="0" fontId="44" fillId="41" borderId="16" xfId="0" applyFont="1" applyFill="1" applyBorder="1" applyAlignment="1">
      <alignment horizontal="right" vertical="center"/>
    </xf>
    <xf numFmtId="0" fontId="44" fillId="41" borderId="26" xfId="0" applyFont="1" applyFill="1" applyBorder="1" applyAlignment="1">
      <alignment horizontal="left" vertical="center"/>
    </xf>
    <xf numFmtId="0" fontId="50" fillId="41" borderId="27" xfId="0" applyFont="1" applyFill="1" applyBorder="1" applyAlignment="1">
      <alignment horizontal="right" vertical="center"/>
    </xf>
    <xf numFmtId="49" fontId="47" fillId="41" borderId="0" xfId="0" applyNumberFormat="1" applyFont="1" applyFill="1" applyAlignment="1">
      <alignment vertical="center"/>
    </xf>
    <xf numFmtId="49" fontId="48" fillId="41" borderId="0" xfId="0" applyNumberFormat="1" applyFont="1" applyFill="1" applyAlignment="1">
      <alignment vertical="center"/>
    </xf>
    <xf numFmtId="49" fontId="22" fillId="33" borderId="35" xfId="0" applyNumberFormat="1" applyFont="1" applyFill="1" applyBorder="1" applyAlignment="1">
      <alignment vertical="center"/>
    </xf>
    <xf numFmtId="1" fontId="8" fillId="37" borderId="0" xfId="0" applyNumberFormat="1" applyFont="1" applyFill="1" applyAlignment="1">
      <alignment horizontal="center" vertical="center"/>
    </xf>
    <xf numFmtId="1" fontId="8" fillId="37" borderId="16" xfId="0" applyNumberFormat="1" applyFont="1" applyFill="1" applyBorder="1" applyAlignment="1">
      <alignment horizontal="center" vertical="center"/>
    </xf>
    <xf numFmtId="0" fontId="36" fillId="38" borderId="27" xfId="0" applyFont="1" applyFill="1" applyBorder="1" applyAlignment="1">
      <alignment horizontal="right" vertical="center"/>
    </xf>
    <xf numFmtId="0" fontId="44" fillId="41" borderId="16" xfId="0" applyFont="1" applyFill="1" applyBorder="1" applyAlignment="1">
      <alignment vertical="center"/>
    </xf>
    <xf numFmtId="0" fontId="44" fillId="41" borderId="26" xfId="0" applyFont="1" applyFill="1" applyBorder="1" applyAlignment="1">
      <alignment vertical="center"/>
    </xf>
    <xf numFmtId="49" fontId="44" fillId="41" borderId="27" xfId="0" applyNumberFormat="1" applyFont="1" applyFill="1" applyBorder="1" applyAlignment="1">
      <alignment vertical="center"/>
    </xf>
    <xf numFmtId="49" fontId="41" fillId="41" borderId="0" xfId="0" applyNumberFormat="1" applyFont="1" applyFill="1" applyAlignment="1">
      <alignment vertical="center"/>
    </xf>
    <xf numFmtId="49" fontId="44" fillId="41" borderId="0" xfId="0" applyNumberFormat="1" applyFont="1" applyFill="1" applyAlignment="1">
      <alignment vertical="center"/>
    </xf>
    <xf numFmtId="49" fontId="8" fillId="33" borderId="16" xfId="0" applyNumberFormat="1" applyFont="1" applyFill="1" applyBorder="1" applyAlignment="1">
      <alignment vertical="center"/>
    </xf>
    <xf numFmtId="0" fontId="21" fillId="33" borderId="37" xfId="0" applyFont="1" applyFill="1" applyBorder="1" applyAlignment="1">
      <alignment vertical="center"/>
    </xf>
    <xf numFmtId="49" fontId="8" fillId="33" borderId="37" xfId="0" applyNumberFormat="1" applyFont="1" applyFill="1" applyBorder="1" applyAlignment="1">
      <alignment vertical="center"/>
    </xf>
    <xf numFmtId="49" fontId="8" fillId="33" borderId="40" xfId="0" applyNumberFormat="1" applyFont="1" applyFill="1" applyBorder="1" applyAlignment="1">
      <alignment vertical="center"/>
    </xf>
    <xf numFmtId="0" fontId="0" fillId="0" borderId="30" xfId="0" applyFont="1" applyBorder="1" applyAlignment="1">
      <alignment vertical="center"/>
    </xf>
    <xf numFmtId="0" fontId="55" fillId="33" borderId="0" xfId="0" applyFont="1" applyFill="1" applyAlignment="1">
      <alignment vertical="center"/>
    </xf>
    <xf numFmtId="0" fontId="19" fillId="33" borderId="0" xfId="0" applyFont="1" applyFill="1" applyAlignment="1">
      <alignment horizontal="center" vertical="center" wrapText="1"/>
    </xf>
    <xf numFmtId="0" fontId="16" fillId="33" borderId="0" xfId="0" applyFont="1" applyFill="1" applyBorder="1" applyAlignment="1">
      <alignment vertical="center"/>
    </xf>
    <xf numFmtId="0" fontId="8" fillId="33" borderId="0" xfId="0" applyFont="1" applyFill="1" applyAlignment="1">
      <alignment horizontal="center"/>
    </xf>
    <xf numFmtId="0" fontId="24" fillId="33" borderId="42" xfId="0" applyFont="1" applyFill="1" applyBorder="1" applyAlignment="1">
      <alignment horizontal="left" vertical="center"/>
    </xf>
    <xf numFmtId="0" fontId="25" fillId="33" borderId="43" xfId="0" applyFont="1" applyFill="1" applyBorder="1" applyAlignment="1">
      <alignment horizontal="left" vertical="center"/>
    </xf>
    <xf numFmtId="49" fontId="56" fillId="0" borderId="0" xfId="0" applyNumberFormat="1" applyFont="1" applyAlignment="1">
      <alignment vertical="top"/>
    </xf>
    <xf numFmtId="0" fontId="8" fillId="33" borderId="26" xfId="0" applyFont="1" applyFill="1" applyBorder="1" applyAlignment="1">
      <alignment horizontal="right" vertical="center"/>
    </xf>
    <xf numFmtId="0" fontId="8" fillId="33" borderId="27" xfId="0" applyFont="1" applyFill="1" applyBorder="1" applyAlignment="1">
      <alignment horizontal="right" vertical="center"/>
    </xf>
    <xf numFmtId="49" fontId="8" fillId="33" borderId="38" xfId="0" applyNumberFormat="1" applyFont="1" applyFill="1" applyBorder="1" applyAlignment="1">
      <alignment vertical="center"/>
    </xf>
    <xf numFmtId="49" fontId="8" fillId="33" borderId="39" xfId="0" applyNumberFormat="1" applyFont="1" applyFill="1" applyBorder="1" applyAlignment="1">
      <alignment vertical="center"/>
    </xf>
    <xf numFmtId="49" fontId="8" fillId="33" borderId="32" xfId="0" applyNumberFormat="1" applyFont="1" applyFill="1" applyBorder="1" applyAlignment="1">
      <alignment horizontal="right" vertical="center"/>
    </xf>
    <xf numFmtId="0" fontId="21" fillId="33" borderId="0" xfId="0" applyFont="1" applyFill="1" applyBorder="1" applyAlignment="1">
      <alignment vertical="center"/>
    </xf>
    <xf numFmtId="0" fontId="21" fillId="33" borderId="44" xfId="0" applyFont="1" applyFill="1" applyBorder="1" applyAlignment="1">
      <alignment vertical="center"/>
    </xf>
    <xf numFmtId="49" fontId="56" fillId="0" borderId="0" xfId="0" applyNumberFormat="1" applyFont="1" applyAlignment="1">
      <alignment horizontal="center"/>
    </xf>
    <xf numFmtId="49" fontId="19" fillId="0" borderId="0" xfId="0" applyNumberFormat="1" applyFont="1" applyAlignment="1">
      <alignment horizontal="center"/>
    </xf>
    <xf numFmtId="0" fontId="0" fillId="0" borderId="45" xfId="0" applyFont="1" applyBorder="1" applyAlignment="1">
      <alignment horizontal="center" vertical="center"/>
    </xf>
    <xf numFmtId="49" fontId="8" fillId="33" borderId="0" xfId="0" applyNumberFormat="1" applyFont="1" applyFill="1" applyBorder="1" applyAlignment="1">
      <alignment vertical="center"/>
    </xf>
    <xf numFmtId="0" fontId="41" fillId="0" borderId="16" xfId="0" applyFont="1" applyBorder="1" applyAlignment="1">
      <alignment horizontal="center" vertical="center"/>
    </xf>
    <xf numFmtId="49" fontId="8" fillId="33" borderId="46" xfId="0" applyNumberFormat="1" applyFont="1" applyFill="1" applyBorder="1" applyAlignment="1">
      <alignment horizontal="center" wrapText="1"/>
    </xf>
    <xf numFmtId="0" fontId="0" fillId="0" borderId="21" xfId="0" applyFont="1" applyFill="1" applyBorder="1" applyAlignment="1">
      <alignment horizontal="center" vertical="center"/>
    </xf>
    <xf numFmtId="49" fontId="10" fillId="0" borderId="0" xfId="0" applyNumberFormat="1" applyFont="1" applyFill="1" applyAlignment="1">
      <alignment vertical="top"/>
    </xf>
    <xf numFmtId="0" fontId="43" fillId="41" borderId="0" xfId="0" applyFont="1" applyFill="1" applyBorder="1" applyAlignment="1">
      <alignment horizontal="left" vertical="center"/>
    </xf>
    <xf numFmtId="0" fontId="26" fillId="36" borderId="27" xfId="0" applyFont="1" applyFill="1" applyBorder="1" applyAlignment="1">
      <alignment horizontal="center" vertical="center"/>
    </xf>
    <xf numFmtId="49" fontId="8" fillId="36" borderId="46" xfId="0" applyNumberFormat="1" applyFont="1" applyFill="1" applyBorder="1" applyAlignment="1">
      <alignment horizontal="center" wrapText="1"/>
    </xf>
    <xf numFmtId="1" fontId="26" fillId="36" borderId="20" xfId="0" applyNumberFormat="1" applyFont="1" applyFill="1" applyBorder="1" applyAlignment="1">
      <alignment horizontal="center" vertical="center"/>
    </xf>
    <xf numFmtId="49" fontId="8" fillId="36" borderId="47" xfId="0" applyNumberFormat="1" applyFont="1" applyFill="1" applyBorder="1" applyAlignment="1">
      <alignment horizontal="center" wrapText="1"/>
    </xf>
    <xf numFmtId="1" fontId="26" fillId="36" borderId="48" xfId="0" applyNumberFormat="1" applyFont="1" applyFill="1" applyBorder="1" applyAlignment="1">
      <alignment horizontal="center" vertical="center"/>
    </xf>
    <xf numFmtId="0" fontId="6" fillId="0" borderId="20" xfId="0" applyFont="1" applyBorder="1" applyAlignment="1">
      <alignment horizontal="center" vertical="center"/>
    </xf>
    <xf numFmtId="49" fontId="32" fillId="0" borderId="0" xfId="0" applyNumberFormat="1" applyFont="1" applyFill="1" applyAlignment="1">
      <alignment horizontal="left"/>
    </xf>
    <xf numFmtId="49" fontId="4" fillId="0" borderId="0" xfId="0" applyNumberFormat="1" applyFont="1" applyFill="1" applyAlignment="1">
      <alignment horizontal="left" vertical="top"/>
    </xf>
    <xf numFmtId="49" fontId="13" fillId="0" borderId="0" xfId="0" applyNumberFormat="1" applyFont="1" applyFill="1" applyAlignment="1">
      <alignment horizontal="left"/>
    </xf>
    <xf numFmtId="0" fontId="20" fillId="0" borderId="0" xfId="0" applyFont="1" applyFill="1" applyAlignment="1">
      <alignment horizontal="left"/>
    </xf>
    <xf numFmtId="49" fontId="7" fillId="0" borderId="0" xfId="0" applyNumberFormat="1" applyFont="1" applyFill="1" applyAlignment="1">
      <alignment horizontal="left"/>
    </xf>
    <xf numFmtId="14" fontId="16" fillId="0" borderId="15" xfId="0" applyNumberFormat="1" applyFont="1" applyBorder="1" applyAlignment="1">
      <alignment horizontal="left" vertical="center"/>
    </xf>
    <xf numFmtId="49" fontId="26" fillId="33" borderId="13" xfId="0" applyNumberFormat="1" applyFont="1" applyFill="1" applyBorder="1" applyAlignment="1">
      <alignment vertical="center"/>
    </xf>
    <xf numFmtId="49" fontId="26" fillId="33" borderId="0" xfId="0" applyNumberFormat="1" applyFont="1" applyFill="1" applyAlignment="1">
      <alignment vertical="center"/>
    </xf>
    <xf numFmtId="49" fontId="23" fillId="33" borderId="0" xfId="0" applyNumberFormat="1" applyFont="1" applyFill="1" applyAlignment="1">
      <alignment horizontal="left" vertical="center"/>
    </xf>
    <xf numFmtId="0" fontId="31" fillId="33" borderId="49" xfId="0" applyFont="1" applyFill="1" applyBorder="1" applyAlignment="1">
      <alignment horizontal="center" wrapText="1"/>
    </xf>
    <xf numFmtId="0" fontId="31" fillId="36" borderId="49" xfId="0" applyFont="1" applyFill="1" applyBorder="1" applyAlignment="1">
      <alignment horizontal="center" wrapText="1"/>
    </xf>
    <xf numFmtId="49" fontId="32" fillId="0" borderId="0" xfId="0" applyNumberFormat="1" applyFont="1" applyAlignment="1">
      <alignment horizontal="center"/>
    </xf>
    <xf numFmtId="0" fontId="0" fillId="33" borderId="41" xfId="0" applyFill="1" applyBorder="1" applyAlignment="1">
      <alignment horizontal="center" vertical="center"/>
    </xf>
    <xf numFmtId="49" fontId="9" fillId="37" borderId="0" xfId="0" applyNumberFormat="1" applyFont="1" applyFill="1" applyBorder="1" applyAlignment="1">
      <alignment horizontal="left" vertical="center"/>
    </xf>
    <xf numFmtId="49" fontId="0" fillId="0" borderId="21" xfId="0" applyNumberFormat="1" applyFont="1" applyBorder="1" applyAlignment="1">
      <alignment horizontal="center" vertical="center"/>
    </xf>
    <xf numFmtId="49" fontId="8" fillId="33" borderId="0" xfId="0" applyNumberFormat="1" applyFont="1" applyFill="1" applyBorder="1" applyAlignment="1">
      <alignment horizontal="right" vertical="center"/>
    </xf>
    <xf numFmtId="0" fontId="8" fillId="33" borderId="0" xfId="0" applyFont="1" applyFill="1" applyBorder="1" applyAlignment="1">
      <alignment horizontal="right" vertical="center"/>
    </xf>
    <xf numFmtId="0" fontId="8" fillId="33" borderId="16" xfId="0" applyFont="1" applyFill="1" applyBorder="1" applyAlignment="1">
      <alignment horizontal="right" vertical="center"/>
    </xf>
    <xf numFmtId="0" fontId="41" fillId="0" borderId="16" xfId="0" applyFont="1" applyBorder="1" applyAlignment="1">
      <alignment horizontal="center" vertical="center" shrinkToFit="1"/>
    </xf>
    <xf numFmtId="49" fontId="8" fillId="0" borderId="16" xfId="0" applyNumberFormat="1" applyFont="1" applyBorder="1" applyAlignment="1">
      <alignment horizontal="right" vertical="center"/>
    </xf>
    <xf numFmtId="49" fontId="8" fillId="33" borderId="39" xfId="0" applyNumberFormat="1" applyFont="1" applyFill="1" applyBorder="1" applyAlignment="1">
      <alignment horizontal="right" vertical="center"/>
    </xf>
    <xf numFmtId="0" fontId="21" fillId="33" borderId="26" xfId="0" applyFont="1" applyFill="1" applyBorder="1" applyAlignment="1">
      <alignment vertical="center"/>
    </xf>
    <xf numFmtId="0" fontId="21" fillId="33" borderId="36" xfId="0" applyFont="1" applyFill="1" applyBorder="1" applyAlignment="1">
      <alignment vertical="center"/>
    </xf>
    <xf numFmtId="49" fontId="8" fillId="0" borderId="38" xfId="0" applyNumberFormat="1" applyFont="1" applyBorder="1" applyAlignment="1">
      <alignment vertical="center"/>
    </xf>
    <xf numFmtId="49" fontId="8" fillId="0" borderId="39" xfId="0" applyNumberFormat="1" applyFont="1" applyBorder="1" applyAlignment="1">
      <alignment vertical="center"/>
    </xf>
    <xf numFmtId="49" fontId="8" fillId="0" borderId="39" xfId="0" applyNumberFormat="1" applyFont="1" applyBorder="1" applyAlignment="1">
      <alignment horizontal="right" vertical="center"/>
    </xf>
    <xf numFmtId="49" fontId="8" fillId="0" borderId="32" xfId="0" applyNumberFormat="1" applyFont="1" applyBorder="1" applyAlignment="1">
      <alignment horizontal="right" vertical="center"/>
    </xf>
    <xf numFmtId="0" fontId="41" fillId="0" borderId="0" xfId="0" applyFont="1" applyBorder="1" applyAlignment="1">
      <alignment horizontal="center" vertical="center" shrinkToFit="1"/>
    </xf>
    <xf numFmtId="49" fontId="8" fillId="33" borderId="50" xfId="0" applyNumberFormat="1" applyFont="1" applyFill="1" applyBorder="1" applyAlignment="1">
      <alignment horizontal="center" wrapText="1"/>
    </xf>
    <xf numFmtId="0" fontId="0" fillId="0" borderId="51" xfId="0" applyFont="1" applyBorder="1" applyAlignment="1">
      <alignment horizontal="center" vertical="center"/>
    </xf>
    <xf numFmtId="49" fontId="8" fillId="33" borderId="0" xfId="0" applyNumberFormat="1" applyFont="1" applyFill="1" applyAlignment="1">
      <alignment horizontal="center" vertical="center" shrinkToFit="1"/>
    </xf>
    <xf numFmtId="0" fontId="41" fillId="0" borderId="0" xfId="0" applyFont="1" applyBorder="1" applyAlignment="1">
      <alignment horizontal="center" vertical="center"/>
    </xf>
    <xf numFmtId="0" fontId="26" fillId="33" borderId="0" xfId="0" applyFont="1" applyFill="1" applyAlignment="1">
      <alignment/>
    </xf>
    <xf numFmtId="0" fontId="12" fillId="0" borderId="0" xfId="0" applyNumberFormat="1" applyFont="1" applyAlignment="1">
      <alignment horizontal="left"/>
    </xf>
    <xf numFmtId="0" fontId="26" fillId="36" borderId="16" xfId="0" applyFont="1" applyFill="1" applyBorder="1" applyAlignment="1">
      <alignment horizontal="center" vertical="center"/>
    </xf>
    <xf numFmtId="0" fontId="0" fillId="0" borderId="52" xfId="0" applyFont="1" applyFill="1" applyBorder="1" applyAlignment="1">
      <alignment horizontal="center" vertical="center"/>
    </xf>
    <xf numFmtId="0" fontId="0" fillId="36" borderId="52" xfId="0" applyFont="1" applyFill="1" applyBorder="1" applyAlignment="1">
      <alignment horizontal="center" vertical="center"/>
    </xf>
    <xf numFmtId="0" fontId="0" fillId="0" borderId="52" xfId="0" applyFont="1" applyBorder="1" applyAlignment="1">
      <alignment horizontal="center" vertical="center"/>
    </xf>
    <xf numFmtId="49" fontId="17" fillId="0" borderId="15" xfId="0" applyNumberFormat="1" applyFont="1" applyBorder="1" applyAlignment="1">
      <alignment horizontal="right" vertical="center"/>
    </xf>
    <xf numFmtId="0" fontId="12" fillId="0" borderId="0" xfId="0" applyFont="1" applyAlignment="1">
      <alignment/>
    </xf>
    <xf numFmtId="49" fontId="22" fillId="33" borderId="34" xfId="0" applyNumberFormat="1" applyFont="1" applyFill="1" applyBorder="1" applyAlignment="1">
      <alignment horizontal="right" vertical="center"/>
    </xf>
    <xf numFmtId="49" fontId="32" fillId="0" borderId="0" xfId="0" applyNumberFormat="1" applyFont="1" applyAlignment="1">
      <alignment/>
    </xf>
    <xf numFmtId="49" fontId="57" fillId="34" borderId="33" xfId="0" applyNumberFormat="1" applyFont="1" applyFill="1" applyBorder="1" applyAlignment="1">
      <alignment vertical="center"/>
    </xf>
    <xf numFmtId="49" fontId="34" fillId="34" borderId="34" xfId="0" applyNumberFormat="1" applyFont="1" applyFill="1" applyBorder="1" applyAlignment="1">
      <alignment vertical="center"/>
    </xf>
    <xf numFmtId="49" fontId="34" fillId="34" borderId="53" xfId="0" applyNumberFormat="1" applyFont="1" applyFill="1" applyBorder="1" applyAlignment="1">
      <alignment vertical="center"/>
    </xf>
    <xf numFmtId="49" fontId="9" fillId="34" borderId="34" xfId="0" applyNumberFormat="1" applyFont="1" applyFill="1" applyBorder="1" applyAlignment="1">
      <alignment horizontal="left" vertical="center"/>
    </xf>
    <xf numFmtId="49" fontId="9" fillId="34" borderId="36" xfId="0" applyNumberFormat="1" applyFont="1" applyFill="1" applyBorder="1" applyAlignment="1">
      <alignment horizontal="left" vertical="center"/>
    </xf>
    <xf numFmtId="0" fontId="12" fillId="35" borderId="14" xfId="0" applyFont="1" applyFill="1" applyBorder="1" applyAlignment="1">
      <alignment horizontal="left" vertical="center"/>
    </xf>
    <xf numFmtId="0" fontId="0" fillId="35" borderId="14" xfId="0" applyFont="1" applyFill="1" applyBorder="1" applyAlignment="1">
      <alignment vertical="center"/>
    </xf>
    <xf numFmtId="49" fontId="31" fillId="33" borderId="28" xfId="0" applyNumberFormat="1" applyFont="1" applyFill="1" applyBorder="1" applyAlignment="1">
      <alignment horizontal="left" vertical="center"/>
    </xf>
    <xf numFmtId="0" fontId="13" fillId="0" borderId="0" xfId="0" applyFont="1" applyAlignment="1">
      <alignment/>
    </xf>
    <xf numFmtId="0" fontId="41" fillId="0" borderId="16" xfId="0" applyFont="1" applyBorder="1" applyAlignment="1">
      <alignment vertical="center"/>
    </xf>
    <xf numFmtId="0" fontId="37" fillId="0" borderId="0" xfId="0" applyFont="1" applyAlignment="1">
      <alignment horizontal="right" vertical="center"/>
    </xf>
    <xf numFmtId="1" fontId="0" fillId="33" borderId="27" xfId="0" applyNumberFormat="1" applyFont="1" applyFill="1" applyBorder="1" applyAlignment="1">
      <alignment horizontal="center" vertical="center"/>
    </xf>
    <xf numFmtId="49" fontId="8" fillId="33" borderId="15" xfId="0" applyNumberFormat="1" applyFont="1" applyFill="1" applyBorder="1" applyAlignment="1">
      <alignment horizontal="center" wrapText="1"/>
    </xf>
    <xf numFmtId="191" fontId="0" fillId="0" borderId="20" xfId="0" applyNumberFormat="1" applyFont="1" applyBorder="1" applyAlignment="1">
      <alignment horizontal="left" vertical="center"/>
    </xf>
    <xf numFmtId="0" fontId="0" fillId="0" borderId="30" xfId="0" applyFont="1" applyBorder="1" applyAlignment="1">
      <alignment horizontal="center" vertical="center"/>
    </xf>
    <xf numFmtId="0" fontId="32" fillId="0" borderId="54" xfId="0" applyFont="1" applyBorder="1" applyAlignment="1">
      <alignment horizontal="center" vertical="center"/>
    </xf>
    <xf numFmtId="0" fontId="0" fillId="0" borderId="20" xfId="0" applyFont="1" applyBorder="1" applyAlignment="1">
      <alignment vertical="center"/>
    </xf>
    <xf numFmtId="0" fontId="0" fillId="0" borderId="23" xfId="0" applyFont="1" applyBorder="1" applyAlignment="1">
      <alignment vertical="center"/>
    </xf>
    <xf numFmtId="0" fontId="41" fillId="0" borderId="16" xfId="0" applyFont="1" applyBorder="1" applyAlignment="1">
      <alignment vertical="center" shrinkToFit="1"/>
    </xf>
    <xf numFmtId="0" fontId="0" fillId="0" borderId="16" xfId="0" applyFont="1" applyBorder="1" applyAlignment="1">
      <alignment vertical="center"/>
    </xf>
    <xf numFmtId="0" fontId="41" fillId="0" borderId="0" xfId="0" applyFont="1" applyAlignment="1">
      <alignment vertical="center"/>
    </xf>
    <xf numFmtId="0" fontId="0" fillId="0" borderId="0" xfId="0" applyFont="1" applyAlignment="1">
      <alignment vertical="center"/>
    </xf>
    <xf numFmtId="0" fontId="40" fillId="0" borderId="16" xfId="0" applyFont="1" applyBorder="1" applyAlignment="1">
      <alignment vertical="center" shrinkToFit="1"/>
    </xf>
    <xf numFmtId="0" fontId="41" fillId="0" borderId="0" xfId="0" applyFont="1" applyFill="1" applyAlignment="1">
      <alignment horizontal="center" vertical="center" shrinkToFit="1"/>
    </xf>
    <xf numFmtId="0" fontId="41" fillId="0" borderId="0" xfId="0" applyFont="1" applyFill="1" applyAlignment="1">
      <alignment horizontal="center" vertical="center" shrinkToFit="1"/>
    </xf>
    <xf numFmtId="0" fontId="42" fillId="0" borderId="0" xfId="0" applyFont="1" applyFill="1" applyAlignment="1">
      <alignment horizontal="center" vertical="center" shrinkToFit="1"/>
    </xf>
    <xf numFmtId="0" fontId="4" fillId="37" borderId="0" xfId="0" applyFont="1" applyFill="1" applyAlignment="1">
      <alignment vertical="top"/>
    </xf>
    <xf numFmtId="0" fontId="1" fillId="33" borderId="0" xfId="49" applyFill="1" applyBorder="1" applyAlignment="1">
      <alignment/>
    </xf>
    <xf numFmtId="49" fontId="26" fillId="33" borderId="0" xfId="0" applyNumberFormat="1" applyFont="1" applyFill="1" applyBorder="1" applyAlignment="1">
      <alignment vertical="center"/>
    </xf>
    <xf numFmtId="0" fontId="0" fillId="0" borderId="0" xfId="0" applyFill="1" applyAlignment="1">
      <alignment/>
    </xf>
    <xf numFmtId="0" fontId="0" fillId="34" borderId="0" xfId="0" applyFill="1" applyAlignment="1">
      <alignment/>
    </xf>
    <xf numFmtId="49" fontId="0" fillId="34" borderId="0" xfId="0" applyNumberFormat="1" applyFill="1" applyAlignment="1">
      <alignment/>
    </xf>
    <xf numFmtId="49" fontId="17" fillId="35" borderId="14" xfId="0" applyNumberFormat="1" applyFont="1" applyFill="1" applyBorder="1" applyAlignment="1">
      <alignment horizontal="left" vertical="center"/>
    </xf>
    <xf numFmtId="0" fontId="0" fillId="34" borderId="0" xfId="0" applyFill="1" applyAlignment="1">
      <alignment horizontal="center"/>
    </xf>
    <xf numFmtId="0" fontId="14" fillId="43" borderId="0" xfId="0" applyFont="1" applyFill="1" applyAlignment="1">
      <alignment horizontal="center" vertical="center"/>
    </xf>
    <xf numFmtId="0" fontId="0" fillId="0" borderId="0" xfId="0" applyFont="1" applyFill="1" applyAlignment="1">
      <alignment vertical="center"/>
    </xf>
    <xf numFmtId="0" fontId="0" fillId="0" borderId="0" xfId="0" applyFill="1" applyAlignment="1">
      <alignment vertical="center"/>
    </xf>
    <xf numFmtId="0" fontId="8" fillId="0" borderId="0" xfId="0" applyFont="1" applyFill="1" applyAlignment="1">
      <alignment vertical="center"/>
    </xf>
    <xf numFmtId="0" fontId="4" fillId="0" borderId="0" xfId="0" applyFont="1" applyFill="1" applyAlignment="1">
      <alignment vertical="top"/>
    </xf>
    <xf numFmtId="0" fontId="0" fillId="34" borderId="0" xfId="0" applyFont="1" applyFill="1" applyAlignment="1">
      <alignment/>
    </xf>
    <xf numFmtId="0" fontId="0" fillId="34" borderId="0" xfId="0" applyFont="1" applyFill="1" applyAlignment="1">
      <alignment horizontal="center"/>
    </xf>
    <xf numFmtId="49" fontId="13" fillId="33" borderId="0" xfId="0" applyNumberFormat="1" applyFont="1" applyFill="1" applyAlignment="1">
      <alignment horizontal="center" vertical="center"/>
    </xf>
    <xf numFmtId="49" fontId="10" fillId="35" borderId="36" xfId="0" applyNumberFormat="1" applyFont="1" applyFill="1" applyBorder="1" applyAlignment="1">
      <alignment vertical="center"/>
    </xf>
    <xf numFmtId="0" fontId="40" fillId="0" borderId="16" xfId="0" applyFont="1" applyBorder="1" applyAlignment="1">
      <alignment vertical="center" shrinkToFit="1"/>
    </xf>
    <xf numFmtId="0" fontId="40" fillId="0" borderId="16" xfId="0" applyFont="1" applyBorder="1" applyAlignment="1">
      <alignment vertical="center"/>
    </xf>
    <xf numFmtId="0" fontId="13" fillId="0" borderId="16" xfId="0" applyFont="1" applyBorder="1" applyAlignment="1">
      <alignment vertical="center"/>
    </xf>
    <xf numFmtId="49" fontId="57" fillId="34" borderId="10" xfId="0" applyNumberFormat="1" applyFont="1" applyFill="1" applyBorder="1" applyAlignment="1">
      <alignment vertical="center" shrinkToFit="1"/>
    </xf>
    <xf numFmtId="49" fontId="13" fillId="33" borderId="29" xfId="0" applyNumberFormat="1" applyFont="1" applyFill="1" applyBorder="1" applyAlignment="1">
      <alignment horizontal="center" wrapText="1"/>
    </xf>
    <xf numFmtId="0" fontId="0" fillId="0" borderId="42" xfId="0" applyNumberFormat="1" applyFont="1" applyBorder="1" applyAlignment="1">
      <alignment horizontal="center" vertical="center"/>
    </xf>
    <xf numFmtId="0" fontId="0" fillId="0" borderId="43" xfId="0" applyNumberFormat="1" applyFont="1" applyBorder="1" applyAlignment="1">
      <alignment horizontal="center" vertical="center"/>
    </xf>
    <xf numFmtId="0" fontId="0" fillId="0" borderId="55" xfId="0" applyNumberFormat="1" applyFont="1" applyBorder="1" applyAlignment="1">
      <alignment horizontal="center" vertical="center"/>
    </xf>
    <xf numFmtId="0" fontId="0" fillId="0" borderId="52" xfId="0" applyNumberFormat="1" applyFont="1" applyBorder="1" applyAlignment="1">
      <alignment horizontal="center" vertical="center"/>
    </xf>
    <xf numFmtId="49" fontId="57" fillId="34" borderId="11" xfId="0" applyNumberFormat="1" applyFont="1" applyFill="1" applyBorder="1" applyAlignment="1">
      <alignment vertical="center" shrinkToFit="1"/>
    </xf>
    <xf numFmtId="49" fontId="57" fillId="34" borderId="49" xfId="0" applyNumberFormat="1" applyFont="1" applyFill="1" applyBorder="1" applyAlignment="1">
      <alignment vertical="center" shrinkToFit="1"/>
    </xf>
    <xf numFmtId="49" fontId="0" fillId="0" borderId="15" xfId="0" applyNumberFormat="1" applyFont="1" applyBorder="1" applyAlignment="1">
      <alignment horizontal="left"/>
    </xf>
    <xf numFmtId="0" fontId="8" fillId="33" borderId="10" xfId="0" applyFont="1" applyFill="1" applyBorder="1" applyAlignment="1">
      <alignment wrapText="1"/>
    </xf>
    <xf numFmtId="0" fontId="8" fillId="33" borderId="49" xfId="0" applyFont="1" applyFill="1" applyBorder="1" applyAlignment="1">
      <alignment wrapText="1"/>
    </xf>
    <xf numFmtId="0" fontId="0" fillId="0" borderId="56" xfId="0" applyFont="1" applyBorder="1" applyAlignment="1">
      <alignment horizontal="center" vertical="center"/>
    </xf>
    <xf numFmtId="0" fontId="0" fillId="0" borderId="55" xfId="0" applyFont="1" applyBorder="1" applyAlignment="1">
      <alignment horizontal="center" vertical="center"/>
    </xf>
    <xf numFmtId="49" fontId="22" fillId="33" borderId="41" xfId="0" applyNumberFormat="1" applyFont="1" applyFill="1" applyBorder="1" applyAlignment="1">
      <alignment horizontal="right" vertical="center"/>
    </xf>
    <xf numFmtId="0" fontId="0" fillId="0" borderId="34" xfId="0" applyFont="1" applyBorder="1" applyAlignment="1">
      <alignment horizontal="center" vertical="center"/>
    </xf>
    <xf numFmtId="0" fontId="0" fillId="36" borderId="34" xfId="0" applyFont="1" applyFill="1" applyBorder="1" applyAlignment="1">
      <alignment horizontal="center" vertical="center"/>
    </xf>
    <xf numFmtId="0" fontId="95" fillId="0" borderId="0" xfId="0" applyFont="1" applyAlignment="1">
      <alignment horizontal="right" vertical="center"/>
    </xf>
    <xf numFmtId="49" fontId="0" fillId="0" borderId="0" xfId="0" applyNumberFormat="1" applyAlignment="1">
      <alignment horizontal="center"/>
    </xf>
    <xf numFmtId="49" fontId="0" fillId="0" borderId="21" xfId="0" applyNumberFormat="1" applyFont="1" applyBorder="1" applyAlignment="1">
      <alignment horizontal="center" vertical="center" wrapText="1"/>
    </xf>
    <xf numFmtId="49" fontId="22" fillId="33" borderId="29" xfId="0" applyNumberFormat="1" applyFont="1" applyFill="1" applyBorder="1" applyAlignment="1">
      <alignment horizontal="right" vertical="center"/>
    </xf>
    <xf numFmtId="49" fontId="17" fillId="0" borderId="24" xfId="0" applyNumberFormat="1" applyFont="1" applyBorder="1" applyAlignment="1">
      <alignment horizontal="right" vertical="center"/>
    </xf>
    <xf numFmtId="0" fontId="0" fillId="0" borderId="16" xfId="0" applyNumberFormat="1" applyFont="1" applyBorder="1" applyAlignment="1">
      <alignment horizontal="center" vertical="center"/>
    </xf>
    <xf numFmtId="0" fontId="0" fillId="0" borderId="51" xfId="0" applyNumberFormat="1" applyFont="1" applyBorder="1" applyAlignment="1">
      <alignment horizontal="center" vertical="center"/>
    </xf>
    <xf numFmtId="1" fontId="0" fillId="0" borderId="16" xfId="0" applyNumberFormat="1" applyFont="1" applyBorder="1" applyAlignment="1">
      <alignment horizontal="center" vertical="center"/>
    </xf>
    <xf numFmtId="1" fontId="0" fillId="0" borderId="15" xfId="0" applyNumberFormat="1" applyFont="1" applyBorder="1" applyAlignment="1">
      <alignment horizontal="center" vertical="center"/>
    </xf>
    <xf numFmtId="49" fontId="8" fillId="33" borderId="57" xfId="0" applyNumberFormat="1" applyFont="1" applyFill="1" applyBorder="1" applyAlignment="1">
      <alignment horizontal="center" wrapText="1"/>
    </xf>
    <xf numFmtId="0" fontId="32" fillId="0" borderId="58" xfId="0" applyFont="1" applyBorder="1" applyAlignment="1">
      <alignment horizontal="center" vertical="center"/>
    </xf>
    <xf numFmtId="0" fontId="32" fillId="0" borderId="56" xfId="0" applyFont="1" applyBorder="1" applyAlignment="1">
      <alignment horizontal="center" vertical="center"/>
    </xf>
    <xf numFmtId="0" fontId="36" fillId="44" borderId="24" xfId="0" applyFont="1" applyFill="1" applyBorder="1" applyAlignment="1">
      <alignment horizontal="right" vertical="center"/>
    </xf>
    <xf numFmtId="0" fontId="0" fillId="0" borderId="27" xfId="0" applyFont="1" applyFill="1" applyBorder="1" applyAlignment="1">
      <alignment horizontal="center" vertical="center"/>
    </xf>
    <xf numFmtId="49" fontId="0" fillId="0" borderId="27" xfId="0" applyNumberFormat="1" applyFont="1" applyBorder="1" applyAlignment="1">
      <alignment horizontal="center" vertical="center"/>
    </xf>
    <xf numFmtId="49" fontId="0" fillId="0" borderId="27" xfId="0" applyNumberFormat="1" applyBorder="1" applyAlignment="1">
      <alignment horizontal="center" vertical="center"/>
    </xf>
    <xf numFmtId="49" fontId="0" fillId="0" borderId="27" xfId="0" applyNumberFormat="1" applyFont="1" applyBorder="1" applyAlignment="1">
      <alignment horizontal="center" vertical="center" wrapText="1"/>
    </xf>
    <xf numFmtId="49" fontId="0" fillId="0" borderId="30" xfId="0" applyNumberFormat="1" applyFont="1" applyBorder="1" applyAlignment="1">
      <alignment horizontal="center" vertical="center"/>
    </xf>
    <xf numFmtId="0" fontId="0" fillId="0" borderId="24" xfId="0" applyFont="1" applyBorder="1" applyAlignment="1">
      <alignment horizontal="center" vertical="center"/>
    </xf>
    <xf numFmtId="49" fontId="0" fillId="0" borderId="38" xfId="0" applyNumberFormat="1" applyFont="1" applyBorder="1" applyAlignment="1">
      <alignment horizontal="center" vertical="center"/>
    </xf>
    <xf numFmtId="49" fontId="0" fillId="0" borderId="21" xfId="0" applyNumberFormat="1" applyBorder="1" applyAlignment="1">
      <alignment horizontal="center" vertical="center"/>
    </xf>
    <xf numFmtId="0" fontId="12" fillId="0" borderId="0" xfId="0" applyNumberFormat="1" applyFont="1" applyAlignment="1">
      <alignment horizontal="left"/>
    </xf>
    <xf numFmtId="49" fontId="10" fillId="35" borderId="33" xfId="0" applyNumberFormat="1" applyFont="1" applyFill="1" applyBorder="1" applyAlignment="1">
      <alignment vertical="center"/>
    </xf>
    <xf numFmtId="49" fontId="32" fillId="33" borderId="0" xfId="0" applyNumberFormat="1" applyFont="1" applyFill="1" applyAlignment="1">
      <alignment horizontal="right" vertical="center"/>
    </xf>
    <xf numFmtId="0" fontId="32" fillId="0" borderId="0" xfId="0" applyFont="1" applyAlignment="1">
      <alignment horizontal="center" vertical="center"/>
    </xf>
    <xf numFmtId="0" fontId="32" fillId="0" borderId="0" xfId="0" applyFont="1" applyAlignment="1">
      <alignment vertical="center"/>
    </xf>
    <xf numFmtId="0" fontId="32" fillId="33" borderId="0" xfId="0" applyNumberFormat="1" applyFont="1" applyFill="1" applyAlignment="1">
      <alignment horizontal="right" vertical="center"/>
    </xf>
    <xf numFmtId="0" fontId="32" fillId="33" borderId="0" xfId="0" applyNumberFormat="1" applyFont="1" applyFill="1" applyAlignment="1">
      <alignment horizontal="center" vertical="center"/>
    </xf>
    <xf numFmtId="0" fontId="32" fillId="33" borderId="0" xfId="0" applyNumberFormat="1" applyFont="1" applyFill="1" applyAlignment="1">
      <alignment horizontal="left" vertical="center"/>
    </xf>
    <xf numFmtId="0" fontId="32" fillId="33" borderId="0" xfId="0" applyNumberFormat="1" applyFont="1" applyFill="1" applyAlignment="1">
      <alignment vertical="center"/>
    </xf>
    <xf numFmtId="0" fontId="58" fillId="33" borderId="0" xfId="0" applyNumberFormat="1" applyFont="1" applyFill="1" applyAlignment="1">
      <alignment horizontal="center" vertical="center"/>
    </xf>
    <xf numFmtId="0" fontId="58" fillId="33" borderId="0" xfId="0" applyNumberFormat="1" applyFont="1" applyFill="1" applyAlignment="1">
      <alignment vertical="center"/>
    </xf>
    <xf numFmtId="0" fontId="32" fillId="34" borderId="0" xfId="0" applyFont="1" applyFill="1" applyAlignment="1">
      <alignment/>
    </xf>
    <xf numFmtId="0" fontId="32" fillId="34" borderId="0" xfId="0" applyFont="1" applyFill="1" applyAlignment="1">
      <alignment horizontal="center"/>
    </xf>
    <xf numFmtId="0" fontId="32" fillId="0" borderId="0" xfId="0" applyFont="1" applyFill="1" applyAlignment="1">
      <alignment/>
    </xf>
    <xf numFmtId="49" fontId="32" fillId="33" borderId="0" xfId="0" applyNumberFormat="1" applyFont="1" applyFill="1" applyAlignment="1">
      <alignment horizontal="center" vertical="center"/>
    </xf>
    <xf numFmtId="0" fontId="32" fillId="33" borderId="0" xfId="0" applyFont="1" applyFill="1" applyAlignment="1">
      <alignment horizontal="center" vertical="center"/>
    </xf>
    <xf numFmtId="0" fontId="32" fillId="33" borderId="0" xfId="0" applyFont="1" applyFill="1" applyAlignment="1">
      <alignment horizontal="right" vertical="center"/>
    </xf>
    <xf numFmtId="0" fontId="32" fillId="0" borderId="0" xfId="0" applyFont="1" applyAlignment="1">
      <alignment horizontal="left" vertical="center"/>
    </xf>
    <xf numFmtId="0" fontId="58" fillId="0" borderId="0" xfId="0" applyFont="1" applyAlignment="1">
      <alignment horizontal="center" vertical="center"/>
    </xf>
    <xf numFmtId="0" fontId="58" fillId="0" borderId="0" xfId="0" applyFont="1" applyAlignment="1">
      <alignment vertical="center"/>
    </xf>
    <xf numFmtId="49" fontId="26" fillId="33" borderId="0" xfId="0" applyNumberFormat="1" applyFont="1" applyFill="1" applyBorder="1" applyAlignment="1">
      <alignment vertical="center"/>
    </xf>
    <xf numFmtId="0" fontId="0" fillId="0" borderId="27" xfId="0" applyFont="1" applyBorder="1" applyAlignment="1">
      <alignment vertical="center"/>
    </xf>
    <xf numFmtId="0" fontId="6" fillId="0" borderId="14" xfId="0" applyFont="1" applyBorder="1" applyAlignment="1">
      <alignment vertical="center"/>
    </xf>
    <xf numFmtId="0" fontId="41" fillId="0" borderId="16" xfId="0" applyFont="1" applyBorder="1" applyAlignment="1">
      <alignment vertical="center"/>
    </xf>
    <xf numFmtId="0" fontId="40" fillId="0" borderId="16" xfId="0" applyFont="1" applyBorder="1" applyAlignment="1">
      <alignment vertical="center"/>
    </xf>
    <xf numFmtId="14" fontId="23" fillId="33" borderId="39" xfId="0" applyNumberFormat="1" applyFont="1" applyFill="1" applyBorder="1" applyAlignment="1">
      <alignment horizontal="left" vertical="center" wrapText="1"/>
    </xf>
    <xf numFmtId="14" fontId="16" fillId="0" borderId="15" xfId="0" applyNumberFormat="1" applyFont="1" applyBorder="1" applyAlignment="1">
      <alignment horizontal="left" vertical="center"/>
    </xf>
    <xf numFmtId="0" fontId="43" fillId="33" borderId="0" xfId="0" applyNumberFormat="1" applyFont="1" applyFill="1" applyAlignment="1">
      <alignment horizontal="center" vertical="center"/>
    </xf>
    <xf numFmtId="0" fontId="43" fillId="33" borderId="26" xfId="0" applyNumberFormat="1" applyFont="1" applyFill="1" applyBorder="1" applyAlignment="1">
      <alignment horizontal="center" vertical="center"/>
    </xf>
    <xf numFmtId="49" fontId="13" fillId="33" borderId="59" xfId="0" applyNumberFormat="1" applyFont="1" applyFill="1" applyBorder="1" applyAlignment="1">
      <alignment horizontal="center" wrapText="1"/>
    </xf>
    <xf numFmtId="49" fontId="13" fillId="33" borderId="29" xfId="0" applyNumberFormat="1" applyFont="1" applyFill="1" applyBorder="1" applyAlignment="1">
      <alignment horizontal="center" wrapText="1"/>
    </xf>
    <xf numFmtId="49" fontId="13" fillId="33" borderId="28" xfId="0" applyNumberFormat="1" applyFont="1" applyFill="1" applyBorder="1" applyAlignment="1">
      <alignment horizontal="center" wrapText="1"/>
    </xf>
    <xf numFmtId="49" fontId="13" fillId="33" borderId="41" xfId="0" applyNumberFormat="1" applyFont="1" applyFill="1" applyBorder="1" applyAlignment="1">
      <alignment horizontal="center" wrapText="1"/>
    </xf>
  </cellXfs>
  <cellStyles count="49">
    <cellStyle name="Normal" xfId="0"/>
    <cellStyle name="1. jelölőszín" xfId="15"/>
    <cellStyle name="2. jelölőszín" xfId="16"/>
    <cellStyle name="20% - 1. jelölőszín" xfId="17"/>
    <cellStyle name="20% - 2. jelölőszín" xfId="18"/>
    <cellStyle name="20% - 3. jelölőszín" xfId="19"/>
    <cellStyle name="20% - 4. jelölőszín" xfId="20"/>
    <cellStyle name="20% - 5. jelölőszín" xfId="21"/>
    <cellStyle name="20% - 6. jelölőszín" xfId="22"/>
    <cellStyle name="3. jelölőszín" xfId="23"/>
    <cellStyle name="4. jelölőszín" xfId="24"/>
    <cellStyle name="40% - 1. jelölőszín" xfId="25"/>
    <cellStyle name="40% - 2. jelölőszín" xfId="26"/>
    <cellStyle name="40% - 3. jelölőszín" xfId="27"/>
    <cellStyle name="40% - 4. jelölőszín" xfId="28"/>
    <cellStyle name="40% - 5. jelölőszín" xfId="29"/>
    <cellStyle name="40% - 6. jelölőszín" xfId="30"/>
    <cellStyle name="5. jelölőszín" xfId="31"/>
    <cellStyle name="6. jelölőszín" xfId="32"/>
    <cellStyle name="60% - 1. jelölőszín" xfId="33"/>
    <cellStyle name="60% - 2. jelölőszín" xfId="34"/>
    <cellStyle name="60% - 3. jelölőszín" xfId="35"/>
    <cellStyle name="60% - 4. jelölőszín" xfId="36"/>
    <cellStyle name="60% - 5. jelölőszín" xfId="37"/>
    <cellStyle name="60% - 6. jelölőszín" xfId="38"/>
    <cellStyle name="Bevitel" xfId="39"/>
    <cellStyle name="Cím" xfId="40"/>
    <cellStyle name="Címsor 1" xfId="41"/>
    <cellStyle name="Címsor 2" xfId="42"/>
    <cellStyle name="Címsor 3" xfId="43"/>
    <cellStyle name="Címsor 4" xfId="44"/>
    <cellStyle name="Ellenőrzőcella" xfId="45"/>
    <cellStyle name="Comma" xfId="46"/>
    <cellStyle name="Comma [0]" xfId="47"/>
    <cellStyle name="Figyelmeztetés" xfId="48"/>
    <cellStyle name="Hyperlink" xfId="49"/>
    <cellStyle name="Hivatkozott cella" xfId="50"/>
    <cellStyle name="Jegyzet" xfId="51"/>
    <cellStyle name="Jó" xfId="52"/>
    <cellStyle name="Kimenet" xfId="53"/>
    <cellStyle name="Followed Hyperlink" xfId="54"/>
    <cellStyle name="Magyarázó szöveg" xfId="55"/>
    <cellStyle name="Összesen" xfId="56"/>
    <cellStyle name="Currency" xfId="57"/>
    <cellStyle name="Currency [0]" xfId="58"/>
    <cellStyle name="Rossz" xfId="59"/>
    <cellStyle name="Semleges" xfId="60"/>
    <cellStyle name="Számítás" xfId="61"/>
    <cellStyle name="Percent" xfId="62"/>
  </cellStyles>
  <dxfs count="95">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color indexed="8"/>
      </font>
      <fill>
        <patternFill>
          <bgColor indexed="42"/>
        </patternFill>
      </fill>
    </dxf>
    <dxf>
      <font>
        <b val="0"/>
        <i val="0"/>
      </font>
    </dxf>
    <dxf>
      <font>
        <i val="0"/>
        <color indexed="9"/>
      </font>
      <fill>
        <patternFill>
          <bgColor indexed="42"/>
        </patternFill>
      </fill>
    </dxf>
    <dxf>
      <font>
        <b/>
        <i val="0"/>
      </font>
    </dxf>
    <dxf>
      <font>
        <b/>
        <i val="0"/>
      </font>
    </dxf>
    <dxf>
      <font>
        <b/>
        <i val="0"/>
      </font>
    </dxf>
    <dxf>
      <font>
        <b/>
        <i val="0"/>
      </font>
    </dxf>
    <dxf>
      <font>
        <i val="0"/>
        <color indexed="11"/>
      </font>
    </dxf>
    <dxf>
      <font>
        <b/>
        <i val="0"/>
        <color indexed="11"/>
      </font>
    </dxf>
    <dxf>
      <font>
        <b val="0"/>
        <i/>
        <color indexed="10"/>
      </font>
    </dxf>
    <dxf>
      <font>
        <b val="0"/>
        <i val="0"/>
      </font>
    </dxf>
    <dxf>
      <font>
        <b/>
        <i val="0"/>
        <color indexed="8"/>
      </font>
      <fill>
        <patternFill patternType="solid">
          <bgColor indexed="42"/>
        </patternFill>
      </fill>
    </dxf>
    <dxf>
      <font>
        <i val="0"/>
        <color indexed="9"/>
      </font>
      <fill>
        <patternFill>
          <bgColor indexed="42"/>
        </patternFill>
      </fill>
    </dxf>
    <dxf>
      <font>
        <i val="0"/>
        <color indexed="9"/>
      </font>
    </dxf>
    <dxf>
      <font>
        <i val="0"/>
        <color indexed="9"/>
      </font>
    </dxf>
    <dxf>
      <font>
        <b/>
        <i val="0"/>
      </font>
    </dxf>
    <dxf>
      <font>
        <b/>
        <i val="0"/>
      </font>
    </dxf>
    <dxf>
      <font>
        <b/>
        <i val="0"/>
      </font>
    </dxf>
    <dxf>
      <font>
        <b val="0"/>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ont>
        <b/>
        <i val="0"/>
      </font>
    </dxf>
    <dxf>
      <fill>
        <patternFill>
          <bgColor indexed="43"/>
        </patternFill>
      </fill>
    </dxf>
    <dxf>
      <fill>
        <patternFill>
          <bgColor indexed="13"/>
        </patternFill>
      </fill>
    </dxf>
    <dxf>
      <fill>
        <patternFill>
          <bgColor indexed="10"/>
        </patternFill>
      </fill>
    </dxf>
    <dxf>
      <font>
        <b/>
        <i val="0"/>
      </font>
    </dxf>
    <dxf>
      <fill>
        <patternFill>
          <bgColor indexed="43"/>
        </patternFill>
      </fill>
    </dxf>
    <dxf>
      <fill>
        <patternFill>
          <bgColor indexed="13"/>
        </patternFill>
      </fill>
    </dxf>
    <dxf>
      <fill>
        <patternFill>
          <bgColor indexed="10"/>
        </patternFill>
      </fill>
    </dxf>
    <dxf>
      <font>
        <b/>
        <i val="0"/>
      </font>
    </dxf>
    <dxf>
      <font>
        <i val="0"/>
        <color indexed="23"/>
      </font>
      <fill>
        <patternFill>
          <bgColor indexed="23"/>
        </patternFill>
      </fill>
    </dxf>
    <dxf>
      <fill>
        <patternFill>
          <bgColor indexed="43"/>
        </patternFill>
      </fill>
    </dxf>
    <dxf>
      <fill>
        <patternFill>
          <bgColor indexed="13"/>
        </patternFill>
      </fill>
    </dxf>
    <dxf>
      <fill>
        <patternFill>
          <bgColor indexed="10"/>
        </patternFill>
      </fill>
    </dxf>
    <dxf>
      <font>
        <b/>
        <i val="0"/>
      </font>
    </dxf>
    <dxf>
      <font>
        <i val="0"/>
        <color indexed="23"/>
      </font>
      <fill>
        <patternFill>
          <bgColor indexed="23"/>
        </patternFill>
      </fill>
    </dxf>
    <dxf>
      <fill>
        <patternFill>
          <bgColor indexed="43"/>
        </patternFill>
      </fill>
    </dxf>
    <dxf>
      <fill>
        <patternFill>
          <bgColor indexed="13"/>
        </patternFill>
      </fill>
    </dxf>
    <dxf>
      <fill>
        <patternFill>
          <bgColor indexed="10"/>
        </patternFill>
      </fill>
    </dxf>
    <dxf>
      <font>
        <b/>
        <i val="0"/>
      </font>
    </dxf>
    <dxf>
      <font>
        <b/>
        <i val="0"/>
      </font>
    </dxf>
    <dxf>
      <font>
        <b/>
        <i val="0"/>
      </font>
    </dxf>
    <dxf>
      <font>
        <b/>
        <i val="0"/>
      </font>
    </dxf>
    <dxf>
      <font>
        <b/>
        <i val="0"/>
        <color indexed="8"/>
      </font>
      <fill>
        <patternFill patternType="solid">
          <bgColor indexed="42"/>
        </patternFill>
      </fill>
    </dxf>
    <dxf>
      <font>
        <i val="0"/>
        <color indexed="9"/>
      </font>
      <fill>
        <patternFill>
          <bgColor indexed="42"/>
        </patternFill>
      </fill>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
      <font>
        <b/>
        <i val="0"/>
      </font>
    </dxf>
    <dxf>
      <fill>
        <patternFill>
          <bgColor indexed="43"/>
        </patternFill>
      </fill>
    </dxf>
    <dxf>
      <fill>
        <patternFill>
          <bgColor indexed="13"/>
        </patternFill>
      </fill>
    </dxf>
    <dxf>
      <fill>
        <patternFill>
          <bgColor indexed="10"/>
        </patternFill>
      </fill>
    </dxf>
    <dxf>
      <font>
        <b/>
        <i val="0"/>
      </font>
    </dxf>
    <dxf>
      <fill>
        <patternFill>
          <bgColor indexed="43"/>
        </patternFill>
      </fill>
    </dxf>
    <dxf>
      <fill>
        <patternFill>
          <bgColor indexed="13"/>
        </patternFill>
      </fill>
    </dxf>
    <dxf>
      <fill>
        <patternFill>
          <bgColor indexed="10"/>
        </patternFill>
      </fill>
    </dxf>
    <dxf>
      <font>
        <b/>
        <i val="0"/>
      </font>
    </dxf>
    <dxf>
      <font>
        <i val="0"/>
        <color indexed="23"/>
      </font>
      <fill>
        <patternFill>
          <bgColor indexed="23"/>
        </patternFill>
      </fill>
    </dxf>
    <dxf>
      <fill>
        <patternFill>
          <bgColor indexed="43"/>
        </patternFill>
      </fill>
    </dxf>
    <dxf>
      <fill>
        <patternFill>
          <bgColor indexed="13"/>
        </patternFill>
      </fill>
    </dxf>
    <dxf>
      <fill>
        <patternFill>
          <bgColor indexed="10"/>
        </patternFill>
      </fill>
    </dxf>
    <dxf>
      <font>
        <b/>
        <i val="0"/>
      </font>
    </dxf>
    <dxf>
      <font>
        <i val="0"/>
        <color indexed="23"/>
      </font>
      <fill>
        <patternFill>
          <bgColor indexed="23"/>
        </patternFill>
      </fill>
    </dxf>
    <dxf>
      <fill>
        <patternFill>
          <bgColor indexed="43"/>
        </patternFill>
      </fill>
    </dxf>
    <dxf>
      <fill>
        <patternFill>
          <bgColor indexed="13"/>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DDDDDD"/>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304800</xdr:colOff>
      <xdr:row>11</xdr:row>
      <xdr:rowOff>0</xdr:rowOff>
    </xdr:from>
    <xdr:to>
      <xdr:col>4</xdr:col>
      <xdr:colOff>1228725</xdr:colOff>
      <xdr:row>11</xdr:row>
      <xdr:rowOff>0</xdr:rowOff>
    </xdr:to>
    <xdr:sp>
      <xdr:nvSpPr>
        <xdr:cNvPr id="1" name="Text 4"/>
        <xdr:cNvSpPr txBox="1">
          <a:spLocks noChangeArrowheads="1"/>
        </xdr:cNvSpPr>
      </xdr:nvSpPr>
      <xdr:spPr>
        <a:xfrm>
          <a:off x="5410200" y="2867025"/>
          <a:ext cx="923925" cy="0"/>
        </a:xfrm>
        <a:prstGeom prst="rect">
          <a:avLst/>
        </a:prstGeom>
        <a:noFill/>
        <a:ln w="1" cmpd="sng">
          <a:noFill/>
        </a:ln>
      </xdr:spPr>
      <xdr:txBody>
        <a:bodyPr vertOverflow="clip" wrap="square" lIns="45720" tIns="36576" rIns="0" bIns="0"/>
        <a:p>
          <a:pPr algn="l">
            <a:defRPr/>
          </a:pPr>
          <a:r>
            <a:rPr lang="en-US" cap="none" sz="2200" b="0" i="0" u="none" baseline="0">
              <a:solidFill>
                <a:srgbClr val="000000"/>
              </a:solidFill>
            </a:rPr>
            <a:t>I</a:t>
          </a:r>
        </a:p>
      </xdr:txBody>
    </xdr:sp>
    <xdr:clientData/>
  </xdr:twoCellAnchor>
  <xdr:twoCellAnchor editAs="oneCell">
    <xdr:from>
      <xdr:col>4</xdr:col>
      <xdr:colOff>609600</xdr:colOff>
      <xdr:row>0</xdr:row>
      <xdr:rowOff>57150</xdr:rowOff>
    </xdr:from>
    <xdr:to>
      <xdr:col>4</xdr:col>
      <xdr:colOff>1219200</xdr:colOff>
      <xdr:row>0</xdr:row>
      <xdr:rowOff>552450</xdr:rowOff>
    </xdr:to>
    <xdr:pic>
      <xdr:nvPicPr>
        <xdr:cNvPr id="2" name="Kép 2"/>
        <xdr:cNvPicPr preferRelativeResize="1">
          <a:picLocks noChangeAspect="1"/>
        </xdr:cNvPicPr>
      </xdr:nvPicPr>
      <xdr:blipFill>
        <a:blip r:embed="rId1"/>
        <a:stretch>
          <a:fillRect/>
        </a:stretch>
      </xdr:blipFill>
      <xdr:spPr>
        <a:xfrm>
          <a:off x="5715000" y="57150"/>
          <a:ext cx="609600" cy="49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1343025</xdr:colOff>
      <xdr:row>0</xdr:row>
      <xdr:rowOff>76200</xdr:rowOff>
    </xdr:from>
    <xdr:to>
      <xdr:col>13</xdr:col>
      <xdr:colOff>409575</xdr:colOff>
      <xdr:row>1</xdr:row>
      <xdr:rowOff>152400</xdr:rowOff>
    </xdr:to>
    <xdr:pic>
      <xdr:nvPicPr>
        <xdr:cNvPr id="1" name="Picture 23"/>
        <xdr:cNvPicPr preferRelativeResize="1">
          <a:picLocks noChangeAspect="1"/>
        </xdr:cNvPicPr>
      </xdr:nvPicPr>
      <xdr:blipFill>
        <a:blip r:embed="rId1"/>
        <a:stretch>
          <a:fillRect/>
        </a:stretch>
      </xdr:blipFill>
      <xdr:spPr>
        <a:xfrm>
          <a:off x="3200400" y="76200"/>
          <a:ext cx="561975" cy="409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381000</xdr:colOff>
      <xdr:row>0</xdr:row>
      <xdr:rowOff>38100</xdr:rowOff>
    </xdr:from>
    <xdr:to>
      <xdr:col>16</xdr:col>
      <xdr:colOff>457200</xdr:colOff>
      <xdr:row>2</xdr:row>
      <xdr:rowOff>0</xdr:rowOff>
    </xdr:to>
    <xdr:pic>
      <xdr:nvPicPr>
        <xdr:cNvPr id="1" name="Kép 2"/>
        <xdr:cNvPicPr preferRelativeResize="1">
          <a:picLocks noChangeAspect="1"/>
        </xdr:cNvPicPr>
      </xdr:nvPicPr>
      <xdr:blipFill>
        <a:blip r:embed="rId1"/>
        <a:stretch>
          <a:fillRect/>
        </a:stretch>
      </xdr:blipFill>
      <xdr:spPr>
        <a:xfrm>
          <a:off x="6886575" y="38100"/>
          <a:ext cx="571500" cy="466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257175</xdr:colOff>
      <xdr:row>0</xdr:row>
      <xdr:rowOff>0</xdr:rowOff>
    </xdr:from>
    <xdr:to>
      <xdr:col>17</xdr:col>
      <xdr:colOff>85725</xdr:colOff>
      <xdr:row>2</xdr:row>
      <xdr:rowOff>0</xdr:rowOff>
    </xdr:to>
    <xdr:pic>
      <xdr:nvPicPr>
        <xdr:cNvPr id="1" name="Kép 2"/>
        <xdr:cNvPicPr preferRelativeResize="1">
          <a:picLocks noChangeAspect="1"/>
        </xdr:cNvPicPr>
      </xdr:nvPicPr>
      <xdr:blipFill>
        <a:blip r:embed="rId1"/>
        <a:stretch>
          <a:fillRect/>
        </a:stretch>
      </xdr:blipFill>
      <xdr:spPr>
        <a:xfrm>
          <a:off x="6296025" y="0"/>
          <a:ext cx="542925" cy="4381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371475</xdr:colOff>
      <xdr:row>0</xdr:row>
      <xdr:rowOff>9525</xdr:rowOff>
    </xdr:from>
    <xdr:to>
      <xdr:col>16</xdr:col>
      <xdr:colOff>447675</xdr:colOff>
      <xdr:row>1</xdr:row>
      <xdr:rowOff>142875</xdr:rowOff>
    </xdr:to>
    <xdr:pic>
      <xdr:nvPicPr>
        <xdr:cNvPr id="1" name="Kép 2"/>
        <xdr:cNvPicPr preferRelativeResize="1">
          <a:picLocks noChangeAspect="1"/>
        </xdr:cNvPicPr>
      </xdr:nvPicPr>
      <xdr:blipFill>
        <a:blip r:embed="rId1"/>
        <a:stretch>
          <a:fillRect/>
        </a:stretch>
      </xdr:blipFill>
      <xdr:spPr>
        <a:xfrm>
          <a:off x="7153275" y="9525"/>
          <a:ext cx="571500" cy="4667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276225</xdr:colOff>
      <xdr:row>0</xdr:row>
      <xdr:rowOff>38100</xdr:rowOff>
    </xdr:from>
    <xdr:to>
      <xdr:col>17</xdr:col>
      <xdr:colOff>57150</xdr:colOff>
      <xdr:row>2</xdr:row>
      <xdr:rowOff>0</xdr:rowOff>
    </xdr:to>
    <xdr:pic>
      <xdr:nvPicPr>
        <xdr:cNvPr id="1" name="Kép 2"/>
        <xdr:cNvPicPr preferRelativeResize="1">
          <a:picLocks noChangeAspect="1"/>
        </xdr:cNvPicPr>
      </xdr:nvPicPr>
      <xdr:blipFill>
        <a:blip r:embed="rId1"/>
        <a:stretch>
          <a:fillRect/>
        </a:stretch>
      </xdr:blipFill>
      <xdr:spPr>
        <a:xfrm>
          <a:off x="6296025" y="38100"/>
          <a:ext cx="495300" cy="4000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209550</xdr:colOff>
      <xdr:row>0</xdr:row>
      <xdr:rowOff>28575</xdr:rowOff>
    </xdr:from>
    <xdr:to>
      <xdr:col>15</xdr:col>
      <xdr:colOff>323850</xdr:colOff>
      <xdr:row>1</xdr:row>
      <xdr:rowOff>114300</xdr:rowOff>
    </xdr:to>
    <xdr:pic>
      <xdr:nvPicPr>
        <xdr:cNvPr id="1" name="Kép 2"/>
        <xdr:cNvPicPr preferRelativeResize="1">
          <a:picLocks noChangeAspect="1"/>
        </xdr:cNvPicPr>
      </xdr:nvPicPr>
      <xdr:blipFill>
        <a:blip r:embed="rId1"/>
        <a:stretch>
          <a:fillRect/>
        </a:stretch>
      </xdr:blipFill>
      <xdr:spPr>
        <a:xfrm>
          <a:off x="9001125" y="28575"/>
          <a:ext cx="504825" cy="4191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342900</xdr:colOff>
      <xdr:row>0</xdr:row>
      <xdr:rowOff>0</xdr:rowOff>
    </xdr:from>
    <xdr:to>
      <xdr:col>18</xdr:col>
      <xdr:colOff>0</xdr:colOff>
      <xdr:row>1</xdr:row>
      <xdr:rowOff>142875</xdr:rowOff>
    </xdr:to>
    <xdr:pic>
      <xdr:nvPicPr>
        <xdr:cNvPr id="1" name="Kép 2"/>
        <xdr:cNvPicPr preferRelativeResize="1">
          <a:picLocks noChangeAspect="1"/>
        </xdr:cNvPicPr>
      </xdr:nvPicPr>
      <xdr:blipFill>
        <a:blip r:embed="rId1"/>
        <a:stretch>
          <a:fillRect/>
        </a:stretch>
      </xdr:blipFill>
      <xdr:spPr>
        <a:xfrm>
          <a:off x="6105525" y="0"/>
          <a:ext cx="485775" cy="419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7.x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1:G18"/>
  <sheetViews>
    <sheetView showGridLines="0" showZeros="0" zoomScalePageLayoutView="0" workbookViewId="0" topLeftCell="A1">
      <selection activeCell="B14" sqref="B14"/>
    </sheetView>
  </sheetViews>
  <sheetFormatPr defaultColWidth="9.140625" defaultRowHeight="12.75"/>
  <cols>
    <col min="1" max="4" width="19.140625" style="0" customWidth="1"/>
    <col min="5" max="5" width="19.140625" style="1" customWidth="1"/>
    <col min="6" max="6" width="12.421875" style="0" customWidth="1"/>
  </cols>
  <sheetData>
    <row r="1" spans="1:7" s="2" customFormat="1" ht="49.5" customHeight="1" thickBot="1">
      <c r="A1" s="361" t="s">
        <v>163</v>
      </c>
      <c r="B1" s="3"/>
      <c r="C1" s="3"/>
      <c r="D1" s="362"/>
      <c r="E1" s="4"/>
      <c r="F1" s="5"/>
      <c r="G1" s="5"/>
    </row>
    <row r="2" spans="1:7" s="6" customFormat="1" ht="36.75" customHeight="1" thickBot="1">
      <c r="A2" s="7" t="s">
        <v>74</v>
      </c>
      <c r="B2" s="8"/>
      <c r="C2" s="8"/>
      <c r="D2" s="8"/>
      <c r="E2" s="9"/>
      <c r="F2" s="10"/>
      <c r="G2" s="10"/>
    </row>
    <row r="3" spans="1:7" s="2" customFormat="1" ht="6" customHeight="1" thickBot="1">
      <c r="A3" s="12"/>
      <c r="B3" s="13"/>
      <c r="C3" s="13"/>
      <c r="D3" s="13"/>
      <c r="E3" s="14"/>
      <c r="F3" s="5"/>
      <c r="G3" s="5"/>
    </row>
    <row r="4" spans="1:7" s="2" customFormat="1" ht="20.25" customHeight="1" thickBot="1">
      <c r="A4" s="15" t="s">
        <v>75</v>
      </c>
      <c r="B4" s="16"/>
      <c r="C4" s="16"/>
      <c r="D4" s="16"/>
      <c r="E4" s="17"/>
      <c r="F4" s="5"/>
      <c r="G4" s="5"/>
    </row>
    <row r="5" spans="1:7" s="18" customFormat="1" ht="15" customHeight="1">
      <c r="A5" s="396" t="s">
        <v>76</v>
      </c>
      <c r="B5" s="21"/>
      <c r="C5" s="21"/>
      <c r="D5" s="21"/>
      <c r="E5" s="473"/>
      <c r="F5" s="24"/>
      <c r="G5" s="25"/>
    </row>
    <row r="6" spans="1:7" s="2" customFormat="1" ht="26.25">
      <c r="A6" s="516" t="s">
        <v>172</v>
      </c>
      <c r="B6" s="474"/>
      <c r="C6" s="26"/>
      <c r="D6" s="27"/>
      <c r="E6" s="28"/>
      <c r="F6" s="5"/>
      <c r="G6" s="5"/>
    </row>
    <row r="7" spans="1:7" s="18" customFormat="1" ht="15" customHeight="1">
      <c r="A7" s="460" t="s">
        <v>164</v>
      </c>
      <c r="B7" s="460" t="s">
        <v>165</v>
      </c>
      <c r="C7" s="460" t="s">
        <v>166</v>
      </c>
      <c r="D7" s="460" t="s">
        <v>167</v>
      </c>
      <c r="E7" s="460" t="s">
        <v>168</v>
      </c>
      <c r="F7" s="535"/>
      <c r="G7" s="25"/>
    </row>
    <row r="8" spans="1:7" s="2" customFormat="1" ht="16.5" customHeight="1">
      <c r="A8" s="437" t="s">
        <v>173</v>
      </c>
      <c r="B8" s="437" t="s">
        <v>174</v>
      </c>
      <c r="C8" s="437" t="s">
        <v>175</v>
      </c>
      <c r="D8" s="437"/>
      <c r="E8" s="437"/>
      <c r="F8" s="437"/>
      <c r="G8" s="5"/>
    </row>
    <row r="9" spans="1:7" s="2" customFormat="1" ht="15" customHeight="1">
      <c r="A9" s="396" t="s">
        <v>77</v>
      </c>
      <c r="B9" s="21"/>
      <c r="C9" s="397" t="s">
        <v>78</v>
      </c>
      <c r="D9" s="397"/>
      <c r="E9" s="398" t="s">
        <v>79</v>
      </c>
      <c r="F9" s="5"/>
      <c r="G9" s="5"/>
    </row>
    <row r="10" spans="1:7" s="2" customFormat="1" ht="12.75">
      <c r="A10" s="32" t="s">
        <v>176</v>
      </c>
      <c r="B10" s="33"/>
      <c r="C10" s="34" t="s">
        <v>177</v>
      </c>
      <c r="D10" s="397" t="s">
        <v>147</v>
      </c>
      <c r="E10" s="464" t="s">
        <v>179</v>
      </c>
      <c r="F10" s="5"/>
      <c r="G10" s="5"/>
    </row>
    <row r="11" spans="1:7" ht="12.75">
      <c r="A11" s="20"/>
      <c r="B11" s="21"/>
      <c r="C11" s="422" t="s">
        <v>135</v>
      </c>
      <c r="D11" s="422" t="s">
        <v>160</v>
      </c>
      <c r="E11" s="422" t="s">
        <v>161</v>
      </c>
      <c r="F11" s="37"/>
      <c r="G11" s="37"/>
    </row>
    <row r="12" spans="1:7" s="2" customFormat="1" ht="12.75">
      <c r="A12" s="363"/>
      <c r="B12" s="5"/>
      <c r="C12" s="438"/>
      <c r="D12" s="438"/>
      <c r="E12" s="438" t="s">
        <v>178</v>
      </c>
      <c r="F12" s="5"/>
      <c r="G12" s="5"/>
    </row>
    <row r="13" spans="1:7" ht="7.5" customHeight="1">
      <c r="A13" s="37"/>
      <c r="B13" s="37"/>
      <c r="C13" s="37"/>
      <c r="D13" s="37"/>
      <c r="E13" s="41"/>
      <c r="F13" s="37"/>
      <c r="G13" s="37"/>
    </row>
    <row r="14" spans="1:7" ht="112.5" customHeight="1">
      <c r="A14" s="37"/>
      <c r="B14" s="37"/>
      <c r="C14" s="37"/>
      <c r="D14" s="37"/>
      <c r="E14" s="41"/>
      <c r="F14" s="37"/>
      <c r="G14" s="37"/>
    </row>
    <row r="15" spans="1:7" ht="18.75" customHeight="1">
      <c r="A15" s="36"/>
      <c r="B15" s="36"/>
      <c r="C15" s="36"/>
      <c r="D15" s="36"/>
      <c r="E15" s="41"/>
      <c r="F15" s="37"/>
      <c r="G15" s="37"/>
    </row>
    <row r="16" spans="1:7" ht="17.25" customHeight="1">
      <c r="A16" s="36"/>
      <c r="B16" s="36"/>
      <c r="C16" s="36"/>
      <c r="D16" s="36"/>
      <c r="E16" s="42"/>
      <c r="F16" s="37"/>
      <c r="G16" s="37"/>
    </row>
    <row r="17" spans="1:7" ht="12.75" customHeight="1">
      <c r="A17" s="43"/>
      <c r="B17" s="459"/>
      <c r="C17" s="364"/>
      <c r="D17" s="44"/>
      <c r="E17" s="41"/>
      <c r="F17" s="37"/>
      <c r="G17" s="37"/>
    </row>
    <row r="18" spans="1:7" ht="12.75">
      <c r="A18" s="37"/>
      <c r="B18" s="37"/>
      <c r="C18" s="37"/>
      <c r="D18" s="37"/>
      <c r="E18" s="41"/>
      <c r="F18" s="37"/>
      <c r="G18" s="37"/>
    </row>
  </sheetData>
  <sheetProtection/>
  <printOptions/>
  <pageMargins left="0.35" right="0.35" top="0.39" bottom="0.39" header="0" footer="0"/>
  <pageSetup horizontalDpi="360" verticalDpi="36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38">
    <pageSetUpPr fitToPage="1"/>
  </sheetPr>
  <dimension ref="A1:P42"/>
  <sheetViews>
    <sheetView showGridLines="0" showZeros="0" zoomScalePageLayoutView="0" workbookViewId="0" topLeftCell="A1">
      <selection activeCell="A22" sqref="A22:B23"/>
    </sheetView>
  </sheetViews>
  <sheetFormatPr defaultColWidth="9.140625" defaultRowHeight="12.75"/>
  <cols>
    <col min="1" max="1" width="27.8515625" style="0" customWidth="1"/>
    <col min="2" max="2" width="22.421875" style="0" customWidth="1"/>
    <col min="3" max="12" width="4.28125" style="0" hidden="1" customWidth="1"/>
    <col min="13" max="13" width="7.7109375" style="0" hidden="1" customWidth="1"/>
    <col min="14" max="14" width="7.7109375" style="45" customWidth="1"/>
    <col min="15" max="15" width="8.57421875" style="0" customWidth="1"/>
    <col min="16" max="16" width="11.57421875" style="0" hidden="1" customWidth="1"/>
  </cols>
  <sheetData>
    <row r="1" spans="1:14" ht="26.25">
      <c r="A1" s="46" t="str">
        <f>Altalanos!$A$6</f>
        <v>I. EGYETEMI ORSZÁGOS BAJNOKSÁG</v>
      </c>
      <c r="B1" s="47"/>
      <c r="C1" s="47"/>
      <c r="D1" s="37"/>
      <c r="E1" s="37"/>
      <c r="F1" s="48"/>
      <c r="G1" s="37"/>
      <c r="H1" s="37"/>
      <c r="I1" s="37"/>
      <c r="J1" s="37"/>
      <c r="K1" s="37"/>
      <c r="L1" s="37"/>
      <c r="M1" s="37"/>
      <c r="N1" s="49"/>
    </row>
    <row r="2" spans="1:14" ht="12.75">
      <c r="A2" s="50"/>
      <c r="B2" s="29"/>
      <c r="C2" s="29"/>
      <c r="D2" s="37"/>
      <c r="E2" s="37"/>
      <c r="F2" s="37"/>
      <c r="G2" s="37"/>
      <c r="H2" s="37"/>
      <c r="I2" s="37"/>
      <c r="J2" s="37"/>
      <c r="K2" s="37"/>
      <c r="L2" s="37"/>
      <c r="M2" s="37"/>
      <c r="N2" s="48"/>
    </row>
    <row r="3" spans="1:14" s="2" customFormat="1" ht="39.75" customHeight="1" thickBot="1">
      <c r="A3" s="51"/>
      <c r="B3" s="52" t="s">
        <v>80</v>
      </c>
      <c r="C3" s="53"/>
      <c r="D3" s="54"/>
      <c r="E3" s="54"/>
      <c r="F3" s="55"/>
      <c r="G3" s="54"/>
      <c r="H3" s="56"/>
      <c r="I3" s="55"/>
      <c r="J3" s="54"/>
      <c r="K3" s="54"/>
      <c r="L3" s="54"/>
      <c r="M3" s="54"/>
      <c r="N3" s="56"/>
    </row>
    <row r="4" spans="1:14" s="18" customFormat="1" ht="9.75">
      <c r="A4" s="55" t="s">
        <v>81</v>
      </c>
      <c r="B4" s="53" t="s">
        <v>78</v>
      </c>
      <c r="C4" s="57"/>
      <c r="D4" s="57"/>
      <c r="E4" s="57"/>
      <c r="F4" s="57"/>
      <c r="G4" s="57"/>
      <c r="H4" s="57"/>
      <c r="I4" s="57"/>
      <c r="J4" s="57"/>
      <c r="K4" s="57"/>
      <c r="L4" s="57"/>
      <c r="M4" s="57"/>
      <c r="N4" s="57"/>
    </row>
    <row r="5" spans="1:14" s="38" customFormat="1" ht="12.75" customHeight="1">
      <c r="A5" s="58" t="str">
        <f>Altalanos!$A$10</f>
        <v>2021.12.04-05.</v>
      </c>
      <c r="B5" s="59" t="str">
        <f>Altalanos!$C$10</f>
        <v>Budapest</v>
      </c>
      <c r="C5" s="60"/>
      <c r="D5" s="60"/>
      <c r="E5" s="60"/>
      <c r="F5" s="60"/>
      <c r="G5" s="60"/>
      <c r="H5" s="60"/>
      <c r="I5" s="60"/>
      <c r="J5" s="60"/>
      <c r="K5" s="60"/>
      <c r="L5" s="60"/>
      <c r="M5" s="61"/>
      <c r="N5" s="61"/>
    </row>
    <row r="6" spans="1:14" s="2" customFormat="1" ht="60" customHeight="1" thickBot="1">
      <c r="A6" s="540" t="s">
        <v>82</v>
      </c>
      <c r="B6" s="540"/>
      <c r="C6" s="62"/>
      <c r="D6" s="62"/>
      <c r="E6" s="62"/>
      <c r="F6" s="63"/>
      <c r="G6" s="64"/>
      <c r="H6" s="62"/>
      <c r="I6" s="63"/>
      <c r="J6" s="62"/>
      <c r="K6" s="62"/>
      <c r="L6" s="62"/>
      <c r="M6" s="62"/>
      <c r="N6" s="65"/>
    </row>
    <row r="7" spans="1:14" s="18" customFormat="1" ht="13.5" customHeight="1" hidden="1">
      <c r="A7" s="66"/>
      <c r="B7" s="67"/>
      <c r="C7" s="67"/>
      <c r="D7" s="67"/>
      <c r="E7" s="67"/>
      <c r="F7" s="67"/>
      <c r="G7" s="67"/>
      <c r="H7" s="67"/>
      <c r="I7" s="67"/>
      <c r="J7" s="67"/>
      <c r="K7" s="67"/>
      <c r="L7" s="67"/>
      <c r="M7" s="67"/>
      <c r="N7" s="57"/>
    </row>
    <row r="8" spans="1:14" s="11" customFormat="1" ht="12.75" customHeight="1" hidden="1">
      <c r="A8" s="68"/>
      <c r="B8" s="40"/>
      <c r="C8" s="40"/>
      <c r="D8" s="40"/>
      <c r="E8" s="40"/>
      <c r="F8" s="40"/>
      <c r="G8" s="40"/>
      <c r="H8" s="40"/>
      <c r="I8" s="40"/>
      <c r="J8" s="40"/>
      <c r="K8" s="40"/>
      <c r="L8" s="40"/>
      <c r="M8" s="40"/>
      <c r="N8" s="60"/>
    </row>
    <row r="9" spans="1:14" s="18" customFormat="1" ht="12.75" hidden="1">
      <c r="A9" s="69"/>
      <c r="B9" s="71"/>
      <c r="C9" s="72"/>
      <c r="D9" s="71"/>
      <c r="E9" s="71"/>
      <c r="F9" s="71"/>
      <c r="G9" s="71"/>
      <c r="H9" s="71"/>
      <c r="I9" s="71"/>
      <c r="J9" s="71"/>
      <c r="K9" s="71"/>
      <c r="L9" s="71"/>
      <c r="M9" s="71"/>
      <c r="N9" s="73"/>
    </row>
    <row r="10" spans="1:14" s="18" customFormat="1" ht="9.75" hidden="1">
      <c r="A10" s="66"/>
      <c r="B10" s="67"/>
      <c r="C10" s="57"/>
      <c r="D10" s="57"/>
      <c r="E10" s="57"/>
      <c r="F10" s="57"/>
      <c r="G10" s="57"/>
      <c r="H10" s="57"/>
      <c r="I10" s="57"/>
      <c r="J10" s="57"/>
      <c r="K10" s="57"/>
      <c r="L10" s="57"/>
      <c r="M10" s="57"/>
      <c r="N10" s="57"/>
    </row>
    <row r="11" spans="1:14" s="38" customFormat="1" ht="12.75" customHeight="1" hidden="1">
      <c r="A11" s="74"/>
      <c r="B11" s="39"/>
      <c r="C11" s="60"/>
      <c r="D11" s="60"/>
      <c r="E11" s="60"/>
      <c r="F11" s="60"/>
      <c r="G11" s="60"/>
      <c r="H11" s="60"/>
      <c r="I11" s="60"/>
      <c r="J11" s="60"/>
      <c r="K11" s="60"/>
      <c r="L11" s="60"/>
      <c r="M11" s="61"/>
      <c r="N11" s="57"/>
    </row>
    <row r="12" spans="1:14" s="18" customFormat="1" ht="9.75" hidden="1">
      <c r="A12" s="66"/>
      <c r="B12" s="67"/>
      <c r="C12" s="67"/>
      <c r="D12" s="67"/>
      <c r="E12" s="67"/>
      <c r="F12" s="67"/>
      <c r="G12" s="67"/>
      <c r="H12" s="67"/>
      <c r="I12" s="67"/>
      <c r="J12" s="67"/>
      <c r="K12" s="67"/>
      <c r="L12" s="67"/>
      <c r="M12" s="67"/>
      <c r="N12" s="57"/>
    </row>
    <row r="13" spans="1:14" s="11" customFormat="1" ht="12.75" customHeight="1" hidden="1">
      <c r="A13" s="68"/>
      <c r="B13" s="40"/>
      <c r="C13" s="40"/>
      <c r="D13" s="40"/>
      <c r="E13" s="40"/>
      <c r="F13" s="40"/>
      <c r="G13" s="40"/>
      <c r="H13" s="40"/>
      <c r="I13" s="40"/>
      <c r="J13" s="40"/>
      <c r="K13" s="40"/>
      <c r="L13" s="40"/>
      <c r="M13" s="40"/>
      <c r="N13" s="12"/>
    </row>
    <row r="14" spans="1:14" s="18" customFormat="1" ht="12.75" hidden="1">
      <c r="A14" s="69"/>
      <c r="B14" s="71"/>
      <c r="C14" s="72"/>
      <c r="D14" s="71"/>
      <c r="E14" s="71"/>
      <c r="F14" s="71"/>
      <c r="G14" s="71"/>
      <c r="H14" s="71"/>
      <c r="I14" s="71"/>
      <c r="J14" s="71"/>
      <c r="K14" s="71"/>
      <c r="L14" s="71"/>
      <c r="M14" s="71"/>
      <c r="N14" s="73"/>
    </row>
    <row r="15" spans="1:14" s="18" customFormat="1" ht="9.75" hidden="1">
      <c r="A15" s="66"/>
      <c r="B15" s="67"/>
      <c r="C15" s="57"/>
      <c r="D15" s="57"/>
      <c r="E15" s="57"/>
      <c r="F15" s="57"/>
      <c r="G15" s="57"/>
      <c r="H15" s="57"/>
      <c r="I15" s="57"/>
      <c r="J15" s="57"/>
      <c r="K15" s="57"/>
      <c r="L15" s="57"/>
      <c r="M15" s="57"/>
      <c r="N15" s="57"/>
    </row>
    <row r="16" spans="1:14" s="18" customFormat="1" ht="12.75" hidden="1">
      <c r="A16" s="74"/>
      <c r="B16" s="39"/>
      <c r="C16" s="60"/>
      <c r="D16" s="60"/>
      <c r="E16" s="60"/>
      <c r="F16" s="60"/>
      <c r="G16" s="60"/>
      <c r="H16" s="60"/>
      <c r="I16" s="60"/>
      <c r="J16" s="60"/>
      <c r="K16" s="60"/>
      <c r="L16" s="60"/>
      <c r="M16" s="61"/>
      <c r="N16" s="57"/>
    </row>
    <row r="17" spans="1:14" s="18" customFormat="1" ht="9.75" hidden="1">
      <c r="A17" s="66"/>
      <c r="B17" s="67"/>
      <c r="C17" s="67"/>
      <c r="D17" s="67"/>
      <c r="E17" s="67"/>
      <c r="F17" s="67"/>
      <c r="G17" s="67"/>
      <c r="H17" s="67"/>
      <c r="I17" s="67"/>
      <c r="J17" s="67"/>
      <c r="K17" s="67"/>
      <c r="L17" s="67"/>
      <c r="M17" s="67"/>
      <c r="N17" s="57"/>
    </row>
    <row r="18" spans="1:14" s="11" customFormat="1" ht="12.75" customHeight="1" hidden="1">
      <c r="A18" s="68"/>
      <c r="B18" s="40"/>
      <c r="C18" s="40"/>
      <c r="D18" s="40"/>
      <c r="E18" s="40"/>
      <c r="F18" s="40"/>
      <c r="G18" s="40"/>
      <c r="H18" s="40"/>
      <c r="I18" s="40"/>
      <c r="J18" s="40"/>
      <c r="K18" s="40"/>
      <c r="L18" s="40"/>
      <c r="M18" s="40"/>
      <c r="N18" s="12"/>
    </row>
    <row r="19" spans="1:14" s="11" customFormat="1" ht="7.5" customHeight="1" hidden="1">
      <c r="A19" s="75"/>
      <c r="B19" s="75"/>
      <c r="C19" s="14"/>
      <c r="D19" s="14"/>
      <c r="E19" s="14"/>
      <c r="F19" s="14"/>
      <c r="G19" s="14"/>
      <c r="H19" s="14"/>
      <c r="I19" s="14"/>
      <c r="J19" s="14"/>
      <c r="K19" s="14"/>
      <c r="L19" s="14"/>
      <c r="M19" s="14"/>
      <c r="N19" s="12"/>
    </row>
    <row r="20" spans="1:14" s="18" customFormat="1" ht="13.5" thickBot="1">
      <c r="A20" s="365" t="s">
        <v>83</v>
      </c>
      <c r="B20" s="366"/>
      <c r="C20" s="72"/>
      <c r="D20" s="71"/>
      <c r="E20" s="71"/>
      <c r="F20" s="71"/>
      <c r="G20" s="71"/>
      <c r="H20" s="71"/>
      <c r="I20" s="71"/>
      <c r="J20" s="71"/>
      <c r="K20" s="71"/>
      <c r="L20" s="71"/>
      <c r="M20" s="71"/>
      <c r="N20" s="73"/>
    </row>
    <row r="21" spans="1:16" s="18" customFormat="1" ht="9.75">
      <c r="A21" s="76" t="s">
        <v>84</v>
      </c>
      <c r="B21" s="77" t="s">
        <v>85</v>
      </c>
      <c r="C21" s="57"/>
      <c r="D21" s="57"/>
      <c r="E21" s="57"/>
      <c r="F21" s="57"/>
      <c r="G21" s="57"/>
      <c r="H21" s="57"/>
      <c r="I21" s="57"/>
      <c r="J21" s="57"/>
      <c r="K21" s="57"/>
      <c r="L21" s="57"/>
      <c r="M21" s="57"/>
      <c r="N21" s="57"/>
      <c r="P21" s="78" t="s">
        <v>122</v>
      </c>
    </row>
    <row r="22" spans="1:16" s="18" customFormat="1" ht="19.5" customHeight="1">
      <c r="A22" s="79"/>
      <c r="B22" s="80"/>
      <c r="C22" s="60"/>
      <c r="D22" s="60"/>
      <c r="E22" s="60"/>
      <c r="F22" s="60"/>
      <c r="G22" s="60"/>
      <c r="H22" s="60"/>
      <c r="I22" s="60"/>
      <c r="J22" s="60"/>
      <c r="K22" s="60"/>
      <c r="L22" s="60"/>
      <c r="M22" s="61"/>
      <c r="N22" s="57"/>
      <c r="P22" s="81" t="str">
        <f aca="true" t="shared" si="0" ref="P22:P29">LEFT(B22,1)&amp;" "&amp;A22</f>
        <v> </v>
      </c>
    </row>
    <row r="23" spans="1:16" s="18" customFormat="1" ht="19.5" customHeight="1">
      <c r="A23" s="79"/>
      <c r="B23" s="80"/>
      <c r="C23" s="60"/>
      <c r="D23" s="60"/>
      <c r="E23" s="60"/>
      <c r="F23" s="60"/>
      <c r="G23" s="60"/>
      <c r="H23" s="60"/>
      <c r="I23" s="60"/>
      <c r="J23" s="60"/>
      <c r="K23" s="60"/>
      <c r="L23" s="60"/>
      <c r="M23" s="61"/>
      <c r="N23" s="57"/>
      <c r="P23" s="81" t="str">
        <f t="shared" si="0"/>
        <v> </v>
      </c>
    </row>
    <row r="24" spans="1:16" s="18" customFormat="1" ht="19.5" customHeight="1">
      <c r="A24" s="79"/>
      <c r="B24" s="80"/>
      <c r="C24" s="60"/>
      <c r="D24" s="60"/>
      <c r="E24" s="60"/>
      <c r="F24" s="60"/>
      <c r="G24" s="60"/>
      <c r="H24" s="60"/>
      <c r="I24" s="60"/>
      <c r="J24" s="60"/>
      <c r="K24" s="60"/>
      <c r="L24" s="60"/>
      <c r="M24" s="61"/>
      <c r="N24" s="57"/>
      <c r="P24" s="81" t="str">
        <f t="shared" si="0"/>
        <v> </v>
      </c>
    </row>
    <row r="25" spans="1:16" s="2" customFormat="1" ht="19.5" customHeight="1">
      <c r="A25" s="79"/>
      <c r="B25" s="80"/>
      <c r="C25" s="60"/>
      <c r="D25" s="60"/>
      <c r="E25" s="60"/>
      <c r="F25" s="60"/>
      <c r="G25" s="60"/>
      <c r="H25" s="60"/>
      <c r="I25" s="60"/>
      <c r="J25" s="60"/>
      <c r="K25" s="60"/>
      <c r="L25" s="60"/>
      <c r="M25" s="61"/>
      <c r="N25" s="57"/>
      <c r="P25" s="81" t="str">
        <f t="shared" si="0"/>
        <v> </v>
      </c>
    </row>
    <row r="26" spans="1:16" s="2" customFormat="1" ht="19.5" customHeight="1">
      <c r="A26" s="79"/>
      <c r="B26" s="80"/>
      <c r="C26" s="60"/>
      <c r="D26" s="60"/>
      <c r="E26" s="60"/>
      <c r="F26" s="60"/>
      <c r="G26" s="60"/>
      <c r="H26" s="60"/>
      <c r="I26" s="60"/>
      <c r="J26" s="60"/>
      <c r="K26" s="60"/>
      <c r="L26" s="60"/>
      <c r="M26" s="61"/>
      <c r="N26" s="57"/>
      <c r="P26" s="81" t="str">
        <f t="shared" si="0"/>
        <v> </v>
      </c>
    </row>
    <row r="27" spans="1:16" s="2" customFormat="1" ht="19.5" customHeight="1">
      <c r="A27" s="79"/>
      <c r="B27" s="80"/>
      <c r="C27" s="60"/>
      <c r="D27" s="60"/>
      <c r="E27" s="60"/>
      <c r="F27" s="60"/>
      <c r="G27" s="60"/>
      <c r="H27" s="60"/>
      <c r="I27" s="60"/>
      <c r="J27" s="60"/>
      <c r="K27" s="60"/>
      <c r="L27" s="60"/>
      <c r="M27" s="61"/>
      <c r="N27" s="57"/>
      <c r="P27" s="81" t="str">
        <f t="shared" si="0"/>
        <v> </v>
      </c>
    </row>
    <row r="28" spans="1:16" s="2" customFormat="1" ht="19.5" customHeight="1">
      <c r="A28" s="79"/>
      <c r="B28" s="80"/>
      <c r="C28" s="60"/>
      <c r="D28" s="60"/>
      <c r="E28" s="60"/>
      <c r="F28" s="60"/>
      <c r="G28" s="60"/>
      <c r="H28" s="60"/>
      <c r="I28" s="60"/>
      <c r="J28" s="60"/>
      <c r="K28" s="60"/>
      <c r="L28" s="60"/>
      <c r="M28" s="61"/>
      <c r="N28" s="57"/>
      <c r="P28" s="81" t="str">
        <f t="shared" si="0"/>
        <v> </v>
      </c>
    </row>
    <row r="29" spans="1:16" s="2" customFormat="1" ht="19.5" customHeight="1" thickBot="1">
      <c r="A29" s="82"/>
      <c r="B29" s="83"/>
      <c r="C29" s="60"/>
      <c r="D29" s="60"/>
      <c r="E29" s="60"/>
      <c r="F29" s="60"/>
      <c r="G29" s="60"/>
      <c r="H29" s="60"/>
      <c r="I29" s="60"/>
      <c r="J29" s="60"/>
      <c r="K29" s="60"/>
      <c r="L29" s="60"/>
      <c r="M29" s="61"/>
      <c r="N29" s="57"/>
      <c r="P29" s="81" t="str">
        <f t="shared" si="0"/>
        <v> </v>
      </c>
    </row>
    <row r="30" spans="1:16" ht="13.5" thickBot="1">
      <c r="A30" s="37"/>
      <c r="B30" s="37"/>
      <c r="C30" s="37"/>
      <c r="D30" s="37"/>
      <c r="E30" s="37"/>
      <c r="F30" s="37"/>
      <c r="G30" s="37"/>
      <c r="H30" s="37"/>
      <c r="I30" s="37"/>
      <c r="J30" s="37"/>
      <c r="K30" s="37"/>
      <c r="L30" s="37"/>
      <c r="M30" s="37"/>
      <c r="N30" s="84"/>
      <c r="P30" s="85" t="s">
        <v>123</v>
      </c>
    </row>
    <row r="31" spans="1:14" ht="12.75">
      <c r="A31" s="37"/>
      <c r="B31" s="37"/>
      <c r="C31" s="37"/>
      <c r="D31" s="37"/>
      <c r="E31" s="37"/>
      <c r="F31" s="37"/>
      <c r="G31" s="37"/>
      <c r="H31" s="37"/>
      <c r="I31" s="37"/>
      <c r="J31" s="37"/>
      <c r="K31" s="37"/>
      <c r="L31" s="37"/>
      <c r="M31" s="37"/>
      <c r="N31" s="84"/>
    </row>
    <row r="32" spans="1:14" ht="12.75">
      <c r="A32" s="37"/>
      <c r="B32" s="37"/>
      <c r="C32" s="37"/>
      <c r="D32" s="37"/>
      <c r="E32" s="37"/>
      <c r="F32" s="37"/>
      <c r="G32" s="37"/>
      <c r="H32" s="37"/>
      <c r="I32" s="37"/>
      <c r="J32" s="37"/>
      <c r="K32" s="37"/>
      <c r="L32" s="37"/>
      <c r="M32" s="37"/>
      <c r="N32" s="84"/>
    </row>
    <row r="33" spans="1:14" ht="12.75">
      <c r="A33" s="37"/>
      <c r="B33" s="37"/>
      <c r="C33" s="37"/>
      <c r="D33" s="37"/>
      <c r="E33" s="37"/>
      <c r="F33" s="37"/>
      <c r="G33" s="37"/>
      <c r="H33" s="37"/>
      <c r="I33" s="37"/>
      <c r="J33" s="37"/>
      <c r="K33" s="37"/>
      <c r="L33" s="37"/>
      <c r="M33" s="37"/>
      <c r="N33" s="84"/>
    </row>
    <row r="34" spans="1:14" ht="12.75">
      <c r="A34" s="37"/>
      <c r="B34" s="37"/>
      <c r="C34" s="37"/>
      <c r="D34" s="37"/>
      <c r="E34" s="37"/>
      <c r="F34" s="37"/>
      <c r="G34" s="37"/>
      <c r="H34" s="37"/>
      <c r="I34" s="37"/>
      <c r="J34" s="37"/>
      <c r="K34" s="37"/>
      <c r="L34" s="37"/>
      <c r="M34" s="37"/>
      <c r="N34" s="84"/>
    </row>
    <row r="35" spans="1:14" ht="12.75">
      <c r="A35" s="37"/>
      <c r="B35" s="37"/>
      <c r="C35" s="37"/>
      <c r="D35" s="37"/>
      <c r="E35" s="37"/>
      <c r="F35" s="37"/>
      <c r="G35" s="37"/>
      <c r="H35" s="37"/>
      <c r="I35" s="37"/>
      <c r="J35" s="37"/>
      <c r="K35" s="37"/>
      <c r="L35" s="37"/>
      <c r="M35" s="37"/>
      <c r="N35" s="84"/>
    </row>
    <row r="36" spans="1:14" ht="12.75">
      <c r="A36" s="37"/>
      <c r="B36" s="37"/>
      <c r="C36" s="37"/>
      <c r="D36" s="37"/>
      <c r="E36" s="37"/>
      <c r="F36" s="37"/>
      <c r="G36" s="37"/>
      <c r="H36" s="37"/>
      <c r="I36" s="37"/>
      <c r="J36" s="37"/>
      <c r="K36" s="37"/>
      <c r="L36" s="37"/>
      <c r="M36" s="37"/>
      <c r="N36" s="84"/>
    </row>
    <row r="37" spans="1:14" ht="12.75">
      <c r="A37" s="37"/>
      <c r="B37" s="37"/>
      <c r="C37" s="37"/>
      <c r="D37" s="37"/>
      <c r="E37" s="37"/>
      <c r="F37" s="37"/>
      <c r="G37" s="37"/>
      <c r="H37" s="37"/>
      <c r="I37" s="37"/>
      <c r="J37" s="37"/>
      <c r="K37" s="37"/>
      <c r="L37" s="37"/>
      <c r="M37" s="37"/>
      <c r="N37" s="84"/>
    </row>
    <row r="38" spans="1:14" ht="12.75">
      <c r="A38" s="37"/>
      <c r="B38" s="37"/>
      <c r="C38" s="37"/>
      <c r="D38" s="37"/>
      <c r="E38" s="37"/>
      <c r="F38" s="37"/>
      <c r="G38" s="37"/>
      <c r="H38" s="37"/>
      <c r="I38" s="37"/>
      <c r="J38" s="37"/>
      <c r="K38" s="37"/>
      <c r="L38" s="37"/>
      <c r="M38" s="37"/>
      <c r="N38" s="84"/>
    </row>
    <row r="39" spans="1:14" ht="12.75">
      <c r="A39" s="37"/>
      <c r="B39" s="37"/>
      <c r="C39" s="37"/>
      <c r="D39" s="37"/>
      <c r="E39" s="37"/>
      <c r="F39" s="37"/>
      <c r="G39" s="37"/>
      <c r="H39" s="37"/>
      <c r="I39" s="37"/>
      <c r="J39" s="37"/>
      <c r="K39" s="37"/>
      <c r="L39" s="37"/>
      <c r="M39" s="37"/>
      <c r="N39" s="84"/>
    </row>
    <row r="40" spans="1:14" ht="12.75">
      <c r="A40" s="37"/>
      <c r="B40" s="37"/>
      <c r="C40" s="37"/>
      <c r="D40" s="37"/>
      <c r="E40" s="37"/>
      <c r="F40" s="37"/>
      <c r="G40" s="37"/>
      <c r="H40" s="37"/>
      <c r="I40" s="37"/>
      <c r="J40" s="37"/>
      <c r="K40" s="37"/>
      <c r="L40" s="37"/>
      <c r="M40" s="37"/>
      <c r="N40" s="84"/>
    </row>
    <row r="41" spans="1:14" ht="12.75">
      <c r="A41" s="37"/>
      <c r="B41" s="37"/>
      <c r="C41" s="37"/>
      <c r="D41" s="37"/>
      <c r="E41" s="37"/>
      <c r="F41" s="37"/>
      <c r="G41" s="37"/>
      <c r="H41" s="37"/>
      <c r="I41" s="37"/>
      <c r="J41" s="37"/>
      <c r="K41" s="37"/>
      <c r="L41" s="37"/>
      <c r="M41" s="37"/>
      <c r="N41" s="84"/>
    </row>
    <row r="42" spans="1:14" ht="12.75">
      <c r="A42" s="37"/>
      <c r="B42" s="37"/>
      <c r="C42" s="37"/>
      <c r="D42" s="37"/>
      <c r="E42" s="37"/>
      <c r="F42" s="37"/>
      <c r="G42" s="37"/>
      <c r="H42" s="37"/>
      <c r="I42" s="37"/>
      <c r="J42" s="37"/>
      <c r="K42" s="37"/>
      <c r="L42" s="37"/>
      <c r="M42" s="37"/>
      <c r="N42" s="84"/>
    </row>
  </sheetData>
  <sheetProtection/>
  <mergeCells count="1">
    <mergeCell ref="A6:B6"/>
  </mergeCells>
  <printOptions horizontalCentered="1"/>
  <pageMargins left="0.35" right="0.35" top="0.39" bottom="0.39" header="0" footer="0"/>
  <pageSetup fitToHeight="1" fitToWidth="1" horizontalDpi="200" verticalDpi="200" orientation="portrait" paperSize="9"/>
  <drawing r:id="rId2"/>
  <legacyDrawing r:id="rId1"/>
</worksheet>
</file>

<file path=xl/worksheets/sheet3.xml><?xml version="1.0" encoding="utf-8"?>
<worksheet xmlns="http://schemas.openxmlformats.org/spreadsheetml/2006/main" xmlns:r="http://schemas.openxmlformats.org/officeDocument/2006/relationships">
  <sheetPr codeName="Sheet15">
    <tabColor indexed="42"/>
  </sheetPr>
  <dimension ref="A1:Q156"/>
  <sheetViews>
    <sheetView showGridLines="0" showZeros="0" zoomScalePageLayoutView="0" workbookViewId="0" topLeftCell="A1">
      <pane ySplit="6" topLeftCell="A44" activePane="bottomLeft" state="frozen"/>
      <selection pane="topLeft" activeCell="C12" sqref="C12"/>
      <selection pane="bottomLeft" activeCell="C53" sqref="C53"/>
    </sheetView>
  </sheetViews>
  <sheetFormatPr defaultColWidth="9.140625" defaultRowHeight="12.75"/>
  <cols>
    <col min="1" max="1" width="3.8515625" style="0" customWidth="1"/>
    <col min="2" max="2" width="13.00390625" style="0" customWidth="1"/>
    <col min="3" max="3" width="14.28125" style="0" customWidth="1"/>
    <col min="4" max="4" width="12.00390625" style="45" customWidth="1"/>
    <col min="5" max="5" width="10.57421875" style="495" customWidth="1"/>
    <col min="6" max="6" width="6.140625" style="102" hidden="1" customWidth="1"/>
    <col min="7" max="7" width="28.7109375" style="102" customWidth="1"/>
    <col min="8" max="8" width="7.7109375" style="45" customWidth="1"/>
    <col min="9" max="13" width="7.421875" style="45" hidden="1" customWidth="1"/>
    <col min="14" max="15" width="7.421875" style="45" customWidth="1"/>
    <col min="16" max="16" width="7.421875" style="45" hidden="1" customWidth="1"/>
    <col min="17" max="17" width="7.421875" style="45" customWidth="1"/>
  </cols>
  <sheetData>
    <row r="1" spans="1:17" ht="26.25">
      <c r="A1" s="382" t="str">
        <f>Altalanos!$A$6</f>
        <v>I. EGYETEMI ORSZÁGOS BAJNOKSÁG</v>
      </c>
      <c r="B1" s="93"/>
      <c r="C1" s="93"/>
      <c r="D1" s="375"/>
      <c r="E1" s="401" t="s">
        <v>113</v>
      </c>
      <c r="F1" s="390"/>
      <c r="G1" s="391"/>
      <c r="H1" s="392"/>
      <c r="I1" s="392"/>
      <c r="J1" s="393"/>
      <c r="K1" s="393"/>
      <c r="L1" s="393"/>
      <c r="M1" s="393"/>
      <c r="N1" s="393"/>
      <c r="O1" s="393"/>
      <c r="P1" s="393"/>
      <c r="Q1" s="394"/>
    </row>
    <row r="2" spans="2:17" ht="13.5" thickBot="1">
      <c r="B2" s="96" t="s">
        <v>112</v>
      </c>
      <c r="C2" s="96" t="str">
        <f>Altalanos!$A$8</f>
        <v>F Amatőr</v>
      </c>
      <c r="D2" s="119"/>
      <c r="E2" s="401" t="s">
        <v>92</v>
      </c>
      <c r="F2" s="103"/>
      <c r="G2" s="103"/>
      <c r="H2" s="486"/>
      <c r="I2" s="486"/>
      <c r="J2" s="94"/>
      <c r="K2" s="94"/>
      <c r="L2" s="94"/>
      <c r="M2" s="94"/>
      <c r="N2" s="111"/>
      <c r="O2" s="86"/>
      <c r="P2" s="86"/>
      <c r="Q2" s="111"/>
    </row>
    <row r="3" spans="1:17" s="2" customFormat="1" ht="13.5" thickBot="1">
      <c r="A3" s="478" t="s">
        <v>111</v>
      </c>
      <c r="B3" s="484"/>
      <c r="C3" s="484"/>
      <c r="D3" s="484"/>
      <c r="E3" s="484"/>
      <c r="F3" s="484"/>
      <c r="G3" s="484"/>
      <c r="H3" s="484"/>
      <c r="I3" s="485"/>
      <c r="J3" s="112"/>
      <c r="K3" s="122"/>
      <c r="L3" s="122"/>
      <c r="M3" s="122"/>
      <c r="N3" s="439" t="s">
        <v>91</v>
      </c>
      <c r="O3" s="113"/>
      <c r="P3" s="123"/>
      <c r="Q3" s="402"/>
    </row>
    <row r="4" spans="1:17" s="2" customFormat="1" ht="12.75">
      <c r="A4" s="55" t="s">
        <v>81</v>
      </c>
      <c r="B4" s="55"/>
      <c r="C4" s="53" t="s">
        <v>78</v>
      </c>
      <c r="D4" s="55" t="s">
        <v>86</v>
      </c>
      <c r="E4" s="88"/>
      <c r="G4" s="124"/>
      <c r="H4" s="497" t="s">
        <v>87</v>
      </c>
      <c r="I4" s="491"/>
      <c r="J4" s="125"/>
      <c r="K4" s="126"/>
      <c r="L4" s="126"/>
      <c r="M4" s="126"/>
      <c r="N4" s="125"/>
      <c r="O4" s="403"/>
      <c r="P4" s="403"/>
      <c r="Q4" s="127"/>
    </row>
    <row r="5" spans="1:17" s="2" customFormat="1" ht="13.5" thickBot="1">
      <c r="A5" s="395" t="str">
        <f>Altalanos!$A$10</f>
        <v>2021.12.04-05.</v>
      </c>
      <c r="B5" s="395"/>
      <c r="C5" s="97" t="str">
        <f>Altalanos!$C$10</f>
        <v>Budapest</v>
      </c>
      <c r="D5" s="98" t="str">
        <f>Altalanos!$D$10</f>
        <v>  </v>
      </c>
      <c r="E5" s="98"/>
      <c r="F5" s="98"/>
      <c r="G5" s="98"/>
      <c r="H5" s="428" t="str">
        <f>Altalanos!$E$10</f>
        <v>Nagy-Gyevi Dávid</v>
      </c>
      <c r="I5" s="498"/>
      <c r="J5" s="128"/>
      <c r="K5" s="89"/>
      <c r="L5" s="89"/>
      <c r="M5" s="89"/>
      <c r="N5" s="128"/>
      <c r="O5" s="98"/>
      <c r="P5" s="98"/>
      <c r="Q5" s="506"/>
    </row>
    <row r="6" spans="1:17" ht="30" customHeight="1" thickBot="1">
      <c r="A6" s="380" t="s">
        <v>93</v>
      </c>
      <c r="B6" s="115" t="s">
        <v>84</v>
      </c>
      <c r="C6" s="115" t="s">
        <v>85</v>
      </c>
      <c r="D6" s="115" t="s">
        <v>89</v>
      </c>
      <c r="E6" s="116" t="s">
        <v>90</v>
      </c>
      <c r="F6" s="116" t="s">
        <v>94</v>
      </c>
      <c r="G6" s="116" t="s">
        <v>169</v>
      </c>
      <c r="H6" s="487" t="s">
        <v>95</v>
      </c>
      <c r="I6" s="488"/>
      <c r="J6" s="385" t="s">
        <v>73</v>
      </c>
      <c r="K6" s="117" t="s">
        <v>71</v>
      </c>
      <c r="L6" s="387" t="s">
        <v>1</v>
      </c>
      <c r="M6" s="288" t="s">
        <v>72</v>
      </c>
      <c r="N6" s="418" t="s">
        <v>109</v>
      </c>
      <c r="O6" s="399" t="s">
        <v>96</v>
      </c>
      <c r="P6" s="400" t="s">
        <v>2</v>
      </c>
      <c r="Q6" s="116" t="s">
        <v>97</v>
      </c>
    </row>
    <row r="7" spans="1:17" s="11" customFormat="1" ht="18.75" customHeight="1">
      <c r="A7" s="389">
        <v>1</v>
      </c>
      <c r="B7" s="105" t="s">
        <v>180</v>
      </c>
      <c r="C7" s="105" t="s">
        <v>181</v>
      </c>
      <c r="D7" s="106"/>
      <c r="E7" s="404"/>
      <c r="F7" s="480"/>
      <c r="G7" s="481"/>
      <c r="H7" s="106"/>
      <c r="I7" s="106"/>
      <c r="J7" s="386"/>
      <c r="K7" s="384"/>
      <c r="L7" s="388"/>
      <c r="M7" s="384"/>
      <c r="N7" s="377"/>
      <c r="O7" s="507"/>
      <c r="P7" s="131"/>
      <c r="Q7" s="107"/>
    </row>
    <row r="8" spans="1:17" s="11" customFormat="1" ht="18.75" customHeight="1">
      <c r="A8" s="389">
        <v>2</v>
      </c>
      <c r="B8" s="105" t="s">
        <v>182</v>
      </c>
      <c r="C8" s="105" t="s">
        <v>183</v>
      </c>
      <c r="D8" s="106"/>
      <c r="E8" s="404"/>
      <c r="F8" s="482"/>
      <c r="G8" s="483"/>
      <c r="H8" s="106"/>
      <c r="I8" s="106"/>
      <c r="J8" s="386"/>
      <c r="K8" s="384"/>
      <c r="L8" s="388"/>
      <c r="M8" s="384"/>
      <c r="N8" s="377"/>
      <c r="O8" s="106"/>
      <c r="P8" s="131"/>
      <c r="Q8" s="107"/>
    </row>
    <row r="9" spans="1:17" s="11" customFormat="1" ht="18.75" customHeight="1">
      <c r="A9" s="389">
        <v>3</v>
      </c>
      <c r="B9" s="105" t="s">
        <v>184</v>
      </c>
      <c r="C9" s="105" t="s">
        <v>185</v>
      </c>
      <c r="D9" s="106"/>
      <c r="E9" s="404"/>
      <c r="F9" s="482"/>
      <c r="G9" s="483"/>
      <c r="H9" s="106"/>
      <c r="I9" s="106"/>
      <c r="J9" s="386"/>
      <c r="K9" s="384"/>
      <c r="L9" s="388"/>
      <c r="M9" s="384"/>
      <c r="N9" s="377"/>
      <c r="O9" s="106"/>
      <c r="P9" s="493"/>
      <c r="Q9" s="419"/>
    </row>
    <row r="10" spans="1:17" s="11" customFormat="1" ht="18.75" customHeight="1">
      <c r="A10" s="389">
        <v>4</v>
      </c>
      <c r="B10" s="105" t="s">
        <v>186</v>
      </c>
      <c r="C10" s="105" t="s">
        <v>187</v>
      </c>
      <c r="D10" s="106"/>
      <c r="E10" s="404"/>
      <c r="F10" s="482"/>
      <c r="G10" s="483"/>
      <c r="H10" s="106"/>
      <c r="I10" s="106"/>
      <c r="J10" s="386"/>
      <c r="K10" s="384"/>
      <c r="L10" s="388"/>
      <c r="M10" s="384"/>
      <c r="N10" s="377"/>
      <c r="O10" s="106"/>
      <c r="P10" s="492"/>
      <c r="Q10" s="489"/>
    </row>
    <row r="11" spans="1:17" s="11" customFormat="1" ht="18.75" customHeight="1">
      <c r="A11" s="389">
        <v>5</v>
      </c>
      <c r="B11" s="105" t="s">
        <v>188</v>
      </c>
      <c r="C11" s="105" t="s">
        <v>189</v>
      </c>
      <c r="D11" s="106"/>
      <c r="E11" s="404"/>
      <c r="F11" s="482"/>
      <c r="G11" s="483"/>
      <c r="H11" s="106"/>
      <c r="I11" s="106"/>
      <c r="J11" s="386"/>
      <c r="K11" s="384"/>
      <c r="L11" s="388"/>
      <c r="M11" s="384"/>
      <c r="N11" s="377"/>
      <c r="O11" s="106"/>
      <c r="P11" s="492"/>
      <c r="Q11" s="489"/>
    </row>
    <row r="12" spans="1:17" s="11" customFormat="1" ht="18.75" customHeight="1">
      <c r="A12" s="389">
        <v>6</v>
      </c>
      <c r="B12" s="105" t="s">
        <v>190</v>
      </c>
      <c r="C12" s="105" t="s">
        <v>191</v>
      </c>
      <c r="D12" s="106"/>
      <c r="E12" s="404"/>
      <c r="F12" s="482"/>
      <c r="G12" s="483"/>
      <c r="H12" s="106"/>
      <c r="I12" s="106"/>
      <c r="J12" s="386"/>
      <c r="K12" s="384"/>
      <c r="L12" s="388"/>
      <c r="M12" s="384"/>
      <c r="N12" s="377"/>
      <c r="O12" s="106"/>
      <c r="P12" s="492"/>
      <c r="Q12" s="489"/>
    </row>
    <row r="13" spans="1:17" s="11" customFormat="1" ht="18.75" customHeight="1">
      <c r="A13" s="389">
        <v>7</v>
      </c>
      <c r="B13" s="105" t="s">
        <v>192</v>
      </c>
      <c r="C13" s="105" t="s">
        <v>193</v>
      </c>
      <c r="D13" s="106"/>
      <c r="E13" s="404"/>
      <c r="F13" s="482"/>
      <c r="G13" s="483"/>
      <c r="H13" s="106"/>
      <c r="I13" s="106"/>
      <c r="J13" s="386"/>
      <c r="K13" s="384"/>
      <c r="L13" s="388"/>
      <c r="M13" s="384"/>
      <c r="N13" s="377"/>
      <c r="O13" s="106"/>
      <c r="P13" s="492"/>
      <c r="Q13" s="489"/>
    </row>
    <row r="14" spans="1:17" s="11" customFormat="1" ht="18.75" customHeight="1">
      <c r="A14" s="389">
        <v>8</v>
      </c>
      <c r="B14" s="105" t="s">
        <v>194</v>
      </c>
      <c r="C14" s="105" t="s">
        <v>195</v>
      </c>
      <c r="D14" s="106"/>
      <c r="E14" s="404"/>
      <c r="F14" s="482"/>
      <c r="G14" s="483"/>
      <c r="H14" s="106"/>
      <c r="I14" s="106"/>
      <c r="J14" s="386"/>
      <c r="K14" s="384"/>
      <c r="L14" s="388"/>
      <c r="M14" s="384"/>
      <c r="N14" s="377"/>
      <c r="O14" s="106"/>
      <c r="P14" s="492"/>
      <c r="Q14" s="489"/>
    </row>
    <row r="15" spans="1:17" s="11" customFormat="1" ht="18.75" customHeight="1">
      <c r="A15" s="389">
        <v>9</v>
      </c>
      <c r="B15" s="105" t="s">
        <v>196</v>
      </c>
      <c r="C15" s="105" t="s">
        <v>197</v>
      </c>
      <c r="D15" s="106"/>
      <c r="E15" s="404"/>
      <c r="F15" s="130"/>
      <c r="G15" s="130"/>
      <c r="H15" s="106"/>
      <c r="I15" s="106"/>
      <c r="J15" s="386"/>
      <c r="K15" s="384"/>
      <c r="L15" s="388"/>
      <c r="M15" s="424"/>
      <c r="N15" s="377"/>
      <c r="O15" s="106"/>
      <c r="P15" s="107"/>
      <c r="Q15" s="107"/>
    </row>
    <row r="16" spans="1:17" s="11" customFormat="1" ht="18.75" customHeight="1">
      <c r="A16" s="389">
        <v>10</v>
      </c>
      <c r="B16" s="536" t="s">
        <v>198</v>
      </c>
      <c r="C16" s="105" t="s">
        <v>199</v>
      </c>
      <c r="D16" s="106"/>
      <c r="E16" s="404"/>
      <c r="F16" s="130"/>
      <c r="G16" s="130"/>
      <c r="H16" s="106"/>
      <c r="I16" s="106"/>
      <c r="J16" s="386"/>
      <c r="K16" s="384"/>
      <c r="L16" s="388"/>
      <c r="M16" s="424"/>
      <c r="N16" s="377"/>
      <c r="O16" s="106"/>
      <c r="P16" s="131"/>
      <c r="Q16" s="107"/>
    </row>
    <row r="17" spans="1:17" s="11" customFormat="1" ht="18.75" customHeight="1">
      <c r="A17" s="389">
        <v>11</v>
      </c>
      <c r="B17" s="105" t="s">
        <v>200</v>
      </c>
      <c r="C17" s="105" t="s">
        <v>201</v>
      </c>
      <c r="D17" s="106"/>
      <c r="E17" s="404"/>
      <c r="F17" s="130"/>
      <c r="G17" s="130"/>
      <c r="H17" s="106"/>
      <c r="I17" s="106"/>
      <c r="J17" s="386"/>
      <c r="K17" s="384"/>
      <c r="L17" s="388"/>
      <c r="M17" s="424"/>
      <c r="N17" s="377"/>
      <c r="O17" s="106"/>
      <c r="P17" s="131"/>
      <c r="Q17" s="107"/>
    </row>
    <row r="18" spans="1:17" s="11" customFormat="1" ht="18.75" customHeight="1">
      <c r="A18" s="389">
        <v>12</v>
      </c>
      <c r="B18" s="105" t="s">
        <v>202</v>
      </c>
      <c r="C18" s="105" t="s">
        <v>203</v>
      </c>
      <c r="D18" s="106"/>
      <c r="E18" s="404"/>
      <c r="F18" s="130"/>
      <c r="G18" s="130"/>
      <c r="H18" s="106"/>
      <c r="I18" s="106"/>
      <c r="J18" s="386"/>
      <c r="K18" s="384"/>
      <c r="L18" s="388"/>
      <c r="M18" s="424"/>
      <c r="N18" s="377"/>
      <c r="O18" s="106"/>
      <c r="P18" s="131"/>
      <c r="Q18" s="107"/>
    </row>
    <row r="19" spans="1:17" s="11" customFormat="1" ht="18.75" customHeight="1">
      <c r="A19" s="389">
        <v>13</v>
      </c>
      <c r="B19" s="105" t="s">
        <v>204</v>
      </c>
      <c r="C19" s="105" t="s">
        <v>205</v>
      </c>
      <c r="D19" s="106"/>
      <c r="E19" s="404"/>
      <c r="F19" s="130"/>
      <c r="G19" s="130"/>
      <c r="H19" s="106"/>
      <c r="I19" s="106"/>
      <c r="J19" s="386"/>
      <c r="K19" s="384"/>
      <c r="L19" s="388"/>
      <c r="M19" s="424"/>
      <c r="N19" s="377"/>
      <c r="O19" s="106"/>
      <c r="P19" s="131"/>
      <c r="Q19" s="107"/>
    </row>
    <row r="20" spans="1:17" s="11" customFormat="1" ht="18.75" customHeight="1">
      <c r="A20" s="389">
        <v>14</v>
      </c>
      <c r="B20" s="105" t="s">
        <v>206</v>
      </c>
      <c r="C20" s="105" t="s">
        <v>207</v>
      </c>
      <c r="D20" s="106"/>
      <c r="E20" s="404"/>
      <c r="F20" s="130"/>
      <c r="G20" s="130"/>
      <c r="H20" s="106"/>
      <c r="I20" s="106"/>
      <c r="J20" s="386"/>
      <c r="K20" s="384"/>
      <c r="L20" s="388"/>
      <c r="M20" s="424"/>
      <c r="N20" s="377"/>
      <c r="O20" s="106"/>
      <c r="P20" s="131"/>
      <c r="Q20" s="107"/>
    </row>
    <row r="21" spans="1:17" s="11" customFormat="1" ht="18.75" customHeight="1">
      <c r="A21" s="389">
        <v>15</v>
      </c>
      <c r="B21" s="105" t="s">
        <v>208</v>
      </c>
      <c r="C21" s="105" t="s">
        <v>210</v>
      </c>
      <c r="D21" s="106"/>
      <c r="E21" s="404"/>
      <c r="F21" s="130"/>
      <c r="G21" s="130"/>
      <c r="H21" s="106"/>
      <c r="I21" s="106"/>
      <c r="J21" s="386"/>
      <c r="K21" s="384"/>
      <c r="L21" s="388"/>
      <c r="M21" s="424"/>
      <c r="N21" s="377"/>
      <c r="O21" s="106"/>
      <c r="P21" s="131"/>
      <c r="Q21" s="107"/>
    </row>
    <row r="22" spans="1:17" s="11" customFormat="1" ht="18.75" customHeight="1">
      <c r="A22" s="389">
        <v>16</v>
      </c>
      <c r="B22" s="105" t="s">
        <v>211</v>
      </c>
      <c r="C22" s="105" t="s">
        <v>212</v>
      </c>
      <c r="D22" s="106"/>
      <c r="E22" s="404"/>
      <c r="F22" s="130"/>
      <c r="G22" s="130"/>
      <c r="H22" s="106"/>
      <c r="I22" s="106"/>
      <c r="J22" s="386"/>
      <c r="K22" s="384"/>
      <c r="L22" s="388"/>
      <c r="M22" s="424"/>
      <c r="N22" s="377"/>
      <c r="O22" s="106"/>
      <c r="P22" s="131"/>
      <c r="Q22" s="107"/>
    </row>
    <row r="23" spans="1:17" s="11" customFormat="1" ht="18.75" customHeight="1">
      <c r="A23" s="389">
        <v>17</v>
      </c>
      <c r="B23" s="105" t="s">
        <v>213</v>
      </c>
      <c r="C23" s="105" t="s">
        <v>214</v>
      </c>
      <c r="D23" s="106"/>
      <c r="E23" s="404"/>
      <c r="F23" s="130"/>
      <c r="G23" s="130"/>
      <c r="H23" s="106"/>
      <c r="I23" s="106"/>
      <c r="J23" s="386"/>
      <c r="K23" s="384"/>
      <c r="L23" s="388"/>
      <c r="M23" s="424"/>
      <c r="N23" s="377"/>
      <c r="O23" s="106"/>
      <c r="P23" s="131"/>
      <c r="Q23" s="107"/>
    </row>
    <row r="24" spans="1:17" s="11" customFormat="1" ht="18.75" customHeight="1">
      <c r="A24" s="389">
        <v>18</v>
      </c>
      <c r="B24" s="105" t="s">
        <v>215</v>
      </c>
      <c r="C24" s="105" t="s">
        <v>216</v>
      </c>
      <c r="D24" s="106"/>
      <c r="E24" s="404"/>
      <c r="F24" s="130"/>
      <c r="G24" s="130"/>
      <c r="H24" s="106"/>
      <c r="I24" s="106"/>
      <c r="J24" s="386"/>
      <c r="K24" s="384"/>
      <c r="L24" s="388"/>
      <c r="M24" s="424"/>
      <c r="N24" s="377"/>
      <c r="O24" s="106"/>
      <c r="P24" s="131"/>
      <c r="Q24" s="107"/>
    </row>
    <row r="25" spans="1:17" s="11" customFormat="1" ht="18.75" customHeight="1">
      <c r="A25" s="389">
        <v>19</v>
      </c>
      <c r="B25" s="537" t="s">
        <v>243</v>
      </c>
      <c r="C25" s="537" t="s">
        <v>244</v>
      </c>
      <c r="D25" s="106"/>
      <c r="E25" s="404"/>
      <c r="F25" s="130"/>
      <c r="G25" s="130"/>
      <c r="H25" s="106"/>
      <c r="I25" s="106"/>
      <c r="J25" s="386"/>
      <c r="K25" s="384"/>
      <c r="L25" s="388"/>
      <c r="M25" s="424"/>
      <c r="N25" s="377"/>
      <c r="O25" s="106"/>
      <c r="P25" s="131"/>
      <c r="Q25" s="107"/>
    </row>
    <row r="26" spans="1:17" s="11" customFormat="1" ht="18.75" customHeight="1">
      <c r="A26" s="389">
        <v>20</v>
      </c>
      <c r="B26" s="537" t="s">
        <v>245</v>
      </c>
      <c r="C26" s="537" t="s">
        <v>246</v>
      </c>
      <c r="D26" s="106"/>
      <c r="E26" s="404"/>
      <c r="F26" s="130"/>
      <c r="G26" s="130"/>
      <c r="H26" s="106"/>
      <c r="I26" s="106"/>
      <c r="J26" s="386"/>
      <c r="K26" s="384"/>
      <c r="L26" s="388"/>
      <c r="M26" s="424"/>
      <c r="N26" s="377"/>
      <c r="O26" s="106"/>
      <c r="P26" s="131"/>
      <c r="Q26" s="107"/>
    </row>
    <row r="27" spans="1:17" s="11" customFormat="1" ht="18.75" customHeight="1">
      <c r="A27" s="389">
        <v>21</v>
      </c>
      <c r="B27" s="105" t="s">
        <v>217</v>
      </c>
      <c r="C27" s="105" t="s">
        <v>218</v>
      </c>
      <c r="D27" s="106"/>
      <c r="E27" s="404"/>
      <c r="F27" s="130"/>
      <c r="G27" s="130"/>
      <c r="H27" s="106"/>
      <c r="I27" s="106"/>
      <c r="J27" s="386"/>
      <c r="K27" s="384"/>
      <c r="L27" s="388"/>
      <c r="M27" s="424"/>
      <c r="N27" s="377"/>
      <c r="O27" s="106"/>
      <c r="P27" s="131"/>
      <c r="Q27" s="107"/>
    </row>
    <row r="28" spans="1:17" s="11" customFormat="1" ht="18.75" customHeight="1">
      <c r="A28" s="389">
        <v>22</v>
      </c>
      <c r="B28" s="105" t="s">
        <v>219</v>
      </c>
      <c r="C28" s="105" t="s">
        <v>220</v>
      </c>
      <c r="D28" s="106"/>
      <c r="E28" s="513"/>
      <c r="F28" s="499"/>
      <c r="G28" s="500"/>
      <c r="H28" s="106"/>
      <c r="I28" s="106"/>
      <c r="J28" s="386"/>
      <c r="K28" s="384"/>
      <c r="L28" s="388"/>
      <c r="M28" s="424"/>
      <c r="N28" s="377"/>
      <c r="O28" s="106"/>
      <c r="P28" s="131"/>
      <c r="Q28" s="107"/>
    </row>
    <row r="29" spans="1:17" s="11" customFormat="1" ht="18.75" customHeight="1">
      <c r="A29" s="389">
        <v>23</v>
      </c>
      <c r="B29" s="105" t="s">
        <v>204</v>
      </c>
      <c r="C29" s="105" t="s">
        <v>181</v>
      </c>
      <c r="D29" s="106"/>
      <c r="E29" s="514"/>
      <c r="F29" s="130"/>
      <c r="G29" s="130"/>
      <c r="H29" s="106"/>
      <c r="I29" s="106"/>
      <c r="J29" s="386"/>
      <c r="K29" s="384"/>
      <c r="L29" s="388"/>
      <c r="M29" s="424"/>
      <c r="N29" s="377"/>
      <c r="O29" s="106"/>
      <c r="P29" s="131"/>
      <c r="Q29" s="107"/>
    </row>
    <row r="30" spans="1:17" s="11" customFormat="1" ht="18.75" customHeight="1">
      <c r="A30" s="389">
        <v>24</v>
      </c>
      <c r="B30" s="105" t="s">
        <v>221</v>
      </c>
      <c r="C30" s="105" t="s">
        <v>181</v>
      </c>
      <c r="D30" s="106"/>
      <c r="E30" s="404"/>
      <c r="F30" s="130"/>
      <c r="G30" s="130"/>
      <c r="H30" s="106"/>
      <c r="I30" s="106"/>
      <c r="J30" s="386"/>
      <c r="K30" s="384"/>
      <c r="L30" s="388"/>
      <c r="M30" s="424"/>
      <c r="N30" s="377"/>
      <c r="O30" s="106"/>
      <c r="P30" s="131"/>
      <c r="Q30" s="107"/>
    </row>
    <row r="31" spans="1:17" s="11" customFormat="1" ht="18.75" customHeight="1">
      <c r="A31" s="389">
        <v>25</v>
      </c>
      <c r="B31" s="105" t="s">
        <v>222</v>
      </c>
      <c r="C31" s="105" t="s">
        <v>223</v>
      </c>
      <c r="D31" s="106"/>
      <c r="E31" s="404"/>
      <c r="F31" s="130"/>
      <c r="G31" s="130"/>
      <c r="H31" s="106"/>
      <c r="I31" s="106"/>
      <c r="J31" s="386"/>
      <c r="K31" s="384"/>
      <c r="L31" s="388"/>
      <c r="M31" s="424"/>
      <c r="N31" s="377"/>
      <c r="O31" s="106"/>
      <c r="P31" s="131"/>
      <c r="Q31" s="107"/>
    </row>
    <row r="32" spans="1:17" s="11" customFormat="1" ht="18.75" customHeight="1">
      <c r="A32" s="389">
        <v>26</v>
      </c>
      <c r="B32" s="105" t="s">
        <v>224</v>
      </c>
      <c r="C32" s="105" t="s">
        <v>225</v>
      </c>
      <c r="D32" s="106"/>
      <c r="E32" s="496"/>
      <c r="F32" s="130"/>
      <c r="G32" s="130"/>
      <c r="H32" s="106"/>
      <c r="I32" s="106"/>
      <c r="J32" s="386"/>
      <c r="K32" s="384"/>
      <c r="L32" s="388"/>
      <c r="M32" s="424"/>
      <c r="N32" s="377"/>
      <c r="O32" s="106"/>
      <c r="P32" s="131"/>
      <c r="Q32" s="107"/>
    </row>
    <row r="33" spans="1:17" s="11" customFormat="1" ht="18.75" customHeight="1">
      <c r="A33" s="389">
        <v>27</v>
      </c>
      <c r="B33" s="105" t="s">
        <v>226</v>
      </c>
      <c r="C33" s="105" t="s">
        <v>227</v>
      </c>
      <c r="D33" s="106"/>
      <c r="E33" s="404"/>
      <c r="F33" s="130"/>
      <c r="G33" s="130"/>
      <c r="H33" s="106"/>
      <c r="I33" s="106"/>
      <c r="J33" s="386"/>
      <c r="K33" s="384"/>
      <c r="L33" s="388"/>
      <c r="M33" s="424"/>
      <c r="N33" s="377"/>
      <c r="O33" s="106"/>
      <c r="P33" s="131"/>
      <c r="Q33" s="107"/>
    </row>
    <row r="34" spans="1:17" s="11" customFormat="1" ht="18.75" customHeight="1">
      <c r="A34" s="389">
        <v>28</v>
      </c>
      <c r="B34" s="105" t="s">
        <v>228</v>
      </c>
      <c r="C34" s="105" t="s">
        <v>229</v>
      </c>
      <c r="D34" s="106"/>
      <c r="E34" s="404"/>
      <c r="F34" s="130"/>
      <c r="G34" s="130"/>
      <c r="H34" s="106"/>
      <c r="I34" s="106"/>
      <c r="J34" s="386"/>
      <c r="K34" s="384"/>
      <c r="L34" s="388"/>
      <c r="M34" s="424"/>
      <c r="N34" s="377"/>
      <c r="O34" s="106"/>
      <c r="P34" s="131"/>
      <c r="Q34" s="107"/>
    </row>
    <row r="35" spans="1:17" s="11" customFormat="1" ht="18.75" customHeight="1">
      <c r="A35" s="389">
        <v>29</v>
      </c>
      <c r="B35" s="105" t="s">
        <v>230</v>
      </c>
      <c r="C35" s="105" t="s">
        <v>231</v>
      </c>
      <c r="D35" s="106"/>
      <c r="E35" s="404"/>
      <c r="F35" s="130"/>
      <c r="G35" s="130"/>
      <c r="H35" s="106"/>
      <c r="I35" s="106"/>
      <c r="J35" s="386"/>
      <c r="K35" s="384"/>
      <c r="L35" s="388"/>
      <c r="M35" s="424"/>
      <c r="N35" s="377"/>
      <c r="O35" s="106"/>
      <c r="P35" s="131"/>
      <c r="Q35" s="107"/>
    </row>
    <row r="36" spans="1:17" s="11" customFormat="1" ht="18.75" customHeight="1">
      <c r="A36" s="389">
        <v>30</v>
      </c>
      <c r="B36" s="105" t="s">
        <v>232</v>
      </c>
      <c r="C36" s="105" t="s">
        <v>233</v>
      </c>
      <c r="D36" s="106"/>
      <c r="E36" s="404"/>
      <c r="F36" s="130"/>
      <c r="G36" s="130"/>
      <c r="H36" s="106"/>
      <c r="I36" s="106"/>
      <c r="J36" s="386"/>
      <c r="K36" s="384"/>
      <c r="L36" s="388"/>
      <c r="M36" s="424"/>
      <c r="N36" s="377"/>
      <c r="O36" s="106"/>
      <c r="P36" s="131"/>
      <c r="Q36" s="107"/>
    </row>
    <row r="37" spans="1:17" s="11" customFormat="1" ht="18.75" customHeight="1">
      <c r="A37" s="389">
        <v>31</v>
      </c>
      <c r="B37" s="105" t="s">
        <v>234</v>
      </c>
      <c r="C37" s="105" t="s">
        <v>235</v>
      </c>
      <c r="D37" s="106"/>
      <c r="E37" s="404"/>
      <c r="F37" s="130"/>
      <c r="G37" s="130"/>
      <c r="H37" s="106"/>
      <c r="I37" s="106"/>
      <c r="J37" s="386"/>
      <c r="K37" s="384"/>
      <c r="L37" s="388"/>
      <c r="M37" s="424"/>
      <c r="N37" s="377"/>
      <c r="O37" s="106"/>
      <c r="P37" s="131"/>
      <c r="Q37" s="107"/>
    </row>
    <row r="38" spans="1:17" s="11" customFormat="1" ht="18.75" customHeight="1">
      <c r="A38" s="389">
        <v>32</v>
      </c>
      <c r="B38" s="105" t="s">
        <v>236</v>
      </c>
      <c r="C38" s="105" t="s">
        <v>237</v>
      </c>
      <c r="D38" s="106"/>
      <c r="E38" s="404"/>
      <c r="F38" s="130"/>
      <c r="G38" s="130"/>
      <c r="H38" s="490"/>
      <c r="I38" s="427"/>
      <c r="J38" s="386"/>
      <c r="K38" s="384"/>
      <c r="L38" s="388"/>
      <c r="M38" s="424"/>
      <c r="N38" s="377"/>
      <c r="O38" s="107"/>
      <c r="P38" s="131"/>
      <c r="Q38" s="107"/>
    </row>
    <row r="39" spans="1:17" s="11" customFormat="1" ht="18.75" customHeight="1">
      <c r="A39" s="389">
        <v>33</v>
      </c>
      <c r="B39" s="105" t="s">
        <v>342</v>
      </c>
      <c r="C39" s="105" t="s">
        <v>343</v>
      </c>
      <c r="D39" s="106"/>
      <c r="E39" s="404"/>
      <c r="F39" s="130"/>
      <c r="G39" s="130"/>
      <c r="H39" s="490"/>
      <c r="I39" s="427"/>
      <c r="J39" s="386"/>
      <c r="K39" s="384"/>
      <c r="L39" s="388"/>
      <c r="M39" s="424"/>
      <c r="N39" s="419"/>
      <c r="O39" s="381"/>
      <c r="P39" s="131"/>
      <c r="Q39" s="107"/>
    </row>
    <row r="40" spans="1:17" s="11" customFormat="1" ht="18.75" customHeight="1">
      <c r="A40" s="389">
        <v>34</v>
      </c>
      <c r="B40" s="105" t="s">
        <v>238</v>
      </c>
      <c r="C40" s="105" t="s">
        <v>239</v>
      </c>
      <c r="D40" s="106"/>
      <c r="E40" s="404"/>
      <c r="F40" s="130"/>
      <c r="G40" s="130"/>
      <c r="H40" s="490"/>
      <c r="I40" s="427"/>
      <c r="J40" s="386" t="e">
        <f>IF(AND(Q40="",#REF!&gt;0,#REF!&lt;5),K40,)</f>
        <v>#REF!</v>
      </c>
      <c r="K40" s="384" t="str">
        <f>IF(D40="","ZZZ9",IF(AND(#REF!&gt;0,#REF!&lt;5),D40&amp;#REF!,D40&amp;"9"))</f>
        <v>ZZZ9</v>
      </c>
      <c r="L40" s="388">
        <f aca="true" t="shared" si="0" ref="L40:L71">IF(Q40="",999,Q40)</f>
        <v>999</v>
      </c>
      <c r="M40" s="424">
        <f aca="true" t="shared" si="1" ref="M40:M71">IF(P40=999,999,1)</f>
        <v>999</v>
      </c>
      <c r="N40" s="419"/>
      <c r="O40" s="381"/>
      <c r="P40" s="131">
        <f aca="true" t="shared" si="2" ref="P40:P71">IF(N40="DA",1,IF(N40="WC",2,IF(N40="SE",3,IF(N40="Q",4,IF(N40="LL",5,999)))))</f>
        <v>999</v>
      </c>
      <c r="Q40" s="107"/>
    </row>
    <row r="41" spans="1:17" s="11" customFormat="1" ht="18.75" customHeight="1">
      <c r="A41" s="389">
        <v>35</v>
      </c>
      <c r="B41" s="105" t="s">
        <v>240</v>
      </c>
      <c r="C41" s="105" t="s">
        <v>241</v>
      </c>
      <c r="D41" s="106"/>
      <c r="E41" s="404"/>
      <c r="F41" s="130"/>
      <c r="G41" s="130"/>
      <c r="H41" s="490"/>
      <c r="I41" s="427"/>
      <c r="J41" s="386" t="e">
        <f>IF(AND(Q41="",#REF!&gt;0,#REF!&lt;5),K41,)</f>
        <v>#REF!</v>
      </c>
      <c r="K41" s="384" t="str">
        <f>IF(D41="","ZZZ9",IF(AND(#REF!&gt;0,#REF!&lt;5),D41&amp;#REF!,D41&amp;"9"))</f>
        <v>ZZZ9</v>
      </c>
      <c r="L41" s="388">
        <f t="shared" si="0"/>
        <v>999</v>
      </c>
      <c r="M41" s="424">
        <f t="shared" si="1"/>
        <v>999</v>
      </c>
      <c r="N41" s="419"/>
      <c r="O41" s="381"/>
      <c r="P41" s="131">
        <f t="shared" si="2"/>
        <v>999</v>
      </c>
      <c r="Q41" s="107"/>
    </row>
    <row r="42" spans="1:17" s="11" customFormat="1" ht="18.75" customHeight="1">
      <c r="A42" s="389">
        <v>36</v>
      </c>
      <c r="B42" s="105" t="s">
        <v>242</v>
      </c>
      <c r="C42" s="105" t="s">
        <v>239</v>
      </c>
      <c r="D42" s="106"/>
      <c r="E42" s="404"/>
      <c r="F42" s="130"/>
      <c r="G42" s="130"/>
      <c r="H42" s="490"/>
      <c r="I42" s="427"/>
      <c r="J42" s="386" t="e">
        <f>IF(AND(Q42="",#REF!&gt;0,#REF!&lt;5),K42,)</f>
        <v>#REF!</v>
      </c>
      <c r="K42" s="384" t="str">
        <f>IF(D42="","ZZZ9",IF(AND(#REF!&gt;0,#REF!&lt;5),D42&amp;#REF!,D42&amp;"9"))</f>
        <v>ZZZ9</v>
      </c>
      <c r="L42" s="388">
        <f t="shared" si="0"/>
        <v>999</v>
      </c>
      <c r="M42" s="424">
        <f t="shared" si="1"/>
        <v>999</v>
      </c>
      <c r="N42" s="419"/>
      <c r="O42" s="381"/>
      <c r="P42" s="131">
        <f t="shared" si="2"/>
        <v>999</v>
      </c>
      <c r="Q42" s="107"/>
    </row>
    <row r="43" spans="1:17" s="11" customFormat="1" ht="18.75" customHeight="1">
      <c r="A43" s="389">
        <v>37</v>
      </c>
      <c r="B43" s="105" t="s">
        <v>247</v>
      </c>
      <c r="C43" s="105" t="s">
        <v>248</v>
      </c>
      <c r="D43" s="106"/>
      <c r="E43" s="404"/>
      <c r="F43" s="130"/>
      <c r="G43" s="130"/>
      <c r="H43" s="490"/>
      <c r="I43" s="427"/>
      <c r="J43" s="386" t="e">
        <f>IF(AND(Q43="",#REF!&gt;0,#REF!&lt;5),K43,)</f>
        <v>#REF!</v>
      </c>
      <c r="K43" s="384" t="str">
        <f>IF(D43="","ZZZ9",IF(AND(#REF!&gt;0,#REF!&lt;5),D43&amp;#REF!,D43&amp;"9"))</f>
        <v>ZZZ9</v>
      </c>
      <c r="L43" s="388">
        <f t="shared" si="0"/>
        <v>999</v>
      </c>
      <c r="M43" s="424">
        <f t="shared" si="1"/>
        <v>999</v>
      </c>
      <c r="N43" s="419"/>
      <c r="O43" s="381"/>
      <c r="P43" s="131">
        <f t="shared" si="2"/>
        <v>999</v>
      </c>
      <c r="Q43" s="107"/>
    </row>
    <row r="44" spans="1:17" s="11" customFormat="1" ht="18.75" customHeight="1">
      <c r="A44" s="389">
        <v>38</v>
      </c>
      <c r="B44" s="105" t="s">
        <v>249</v>
      </c>
      <c r="C44" s="105" t="s">
        <v>250</v>
      </c>
      <c r="D44" s="106"/>
      <c r="E44" s="404"/>
      <c r="F44" s="130"/>
      <c r="G44" s="130"/>
      <c r="H44" s="490"/>
      <c r="I44" s="427"/>
      <c r="J44" s="386" t="e">
        <f>IF(AND(Q44="",#REF!&gt;0,#REF!&lt;5),K44,)</f>
        <v>#REF!</v>
      </c>
      <c r="K44" s="384" t="str">
        <f>IF(D44="","ZZZ9",IF(AND(#REF!&gt;0,#REF!&lt;5),D44&amp;#REF!,D44&amp;"9"))</f>
        <v>ZZZ9</v>
      </c>
      <c r="L44" s="388">
        <f t="shared" si="0"/>
        <v>999</v>
      </c>
      <c r="M44" s="424">
        <f t="shared" si="1"/>
        <v>999</v>
      </c>
      <c r="N44" s="419"/>
      <c r="O44" s="381"/>
      <c r="P44" s="131">
        <f t="shared" si="2"/>
        <v>999</v>
      </c>
      <c r="Q44" s="107"/>
    </row>
    <row r="45" spans="1:17" s="11" customFormat="1" ht="18.75" customHeight="1">
      <c r="A45" s="389">
        <v>39</v>
      </c>
      <c r="B45" s="105"/>
      <c r="C45" s="105"/>
      <c r="D45" s="106"/>
      <c r="E45" s="404"/>
      <c r="F45" s="130"/>
      <c r="G45" s="130"/>
      <c r="H45" s="490"/>
      <c r="I45" s="427"/>
      <c r="J45" s="386" t="e">
        <f>IF(AND(Q45="",#REF!&gt;0,#REF!&lt;5),K45,)</f>
        <v>#REF!</v>
      </c>
      <c r="K45" s="384" t="str">
        <f>IF(D45="","ZZZ9",IF(AND(#REF!&gt;0,#REF!&lt;5),D45&amp;#REF!,D45&amp;"9"))</f>
        <v>ZZZ9</v>
      </c>
      <c r="L45" s="388">
        <f t="shared" si="0"/>
        <v>999</v>
      </c>
      <c r="M45" s="424">
        <f t="shared" si="1"/>
        <v>999</v>
      </c>
      <c r="N45" s="419"/>
      <c r="O45" s="381"/>
      <c r="P45" s="131">
        <f t="shared" si="2"/>
        <v>999</v>
      </c>
      <c r="Q45" s="107"/>
    </row>
    <row r="46" spans="1:17" s="11" customFormat="1" ht="18.75" customHeight="1">
      <c r="A46" s="389">
        <v>40</v>
      </c>
      <c r="B46" s="105" t="s">
        <v>251</v>
      </c>
      <c r="C46" s="105" t="s">
        <v>205</v>
      </c>
      <c r="D46" s="106"/>
      <c r="E46" s="404"/>
      <c r="F46" s="130"/>
      <c r="G46" s="130"/>
      <c r="H46" s="490"/>
      <c r="I46" s="427"/>
      <c r="J46" s="386" t="e">
        <f>IF(AND(Q46="",#REF!&gt;0,#REF!&lt;5),K46,)</f>
        <v>#REF!</v>
      </c>
      <c r="K46" s="384" t="str">
        <f>IF(D46="","ZZZ9",IF(AND(#REF!&gt;0,#REF!&lt;5),D46&amp;#REF!,D46&amp;"9"))</f>
        <v>ZZZ9</v>
      </c>
      <c r="L46" s="388">
        <f t="shared" si="0"/>
        <v>999</v>
      </c>
      <c r="M46" s="424">
        <f t="shared" si="1"/>
        <v>999</v>
      </c>
      <c r="N46" s="419"/>
      <c r="O46" s="381"/>
      <c r="P46" s="131">
        <f t="shared" si="2"/>
        <v>999</v>
      </c>
      <c r="Q46" s="107"/>
    </row>
    <row r="47" spans="1:17" s="11" customFormat="1" ht="18.75" customHeight="1">
      <c r="A47" s="389">
        <v>41</v>
      </c>
      <c r="B47" s="105" t="s">
        <v>252</v>
      </c>
      <c r="C47" s="105" t="s">
        <v>253</v>
      </c>
      <c r="D47" s="106"/>
      <c r="E47" s="404"/>
      <c r="F47" s="130"/>
      <c r="G47" s="130"/>
      <c r="H47" s="490"/>
      <c r="I47" s="427"/>
      <c r="J47" s="386" t="e">
        <f>IF(AND(Q47="",#REF!&gt;0,#REF!&lt;5),K47,)</f>
        <v>#REF!</v>
      </c>
      <c r="K47" s="384" t="str">
        <f>IF(D47="","ZZZ9",IF(AND(#REF!&gt;0,#REF!&lt;5),D47&amp;#REF!,D47&amp;"9"))</f>
        <v>ZZZ9</v>
      </c>
      <c r="L47" s="388">
        <f t="shared" si="0"/>
        <v>999</v>
      </c>
      <c r="M47" s="424">
        <f t="shared" si="1"/>
        <v>999</v>
      </c>
      <c r="N47" s="419"/>
      <c r="O47" s="381"/>
      <c r="P47" s="131">
        <f t="shared" si="2"/>
        <v>999</v>
      </c>
      <c r="Q47" s="107"/>
    </row>
    <row r="48" spans="1:17" s="11" customFormat="1" ht="18.75" customHeight="1">
      <c r="A48" s="389">
        <v>42</v>
      </c>
      <c r="B48" s="105" t="s">
        <v>254</v>
      </c>
      <c r="C48" s="105" t="s">
        <v>255</v>
      </c>
      <c r="D48" s="106"/>
      <c r="E48" s="404"/>
      <c r="F48" s="130"/>
      <c r="G48" s="130"/>
      <c r="H48" s="490"/>
      <c r="I48" s="427"/>
      <c r="J48" s="386" t="e">
        <f>IF(AND(Q48="",#REF!&gt;0,#REF!&lt;5),K48,)</f>
        <v>#REF!</v>
      </c>
      <c r="K48" s="384" t="str">
        <f>IF(D48="","ZZZ9",IF(AND(#REF!&gt;0,#REF!&lt;5),D48&amp;#REF!,D48&amp;"9"))</f>
        <v>ZZZ9</v>
      </c>
      <c r="L48" s="388">
        <f t="shared" si="0"/>
        <v>999</v>
      </c>
      <c r="M48" s="424">
        <f t="shared" si="1"/>
        <v>999</v>
      </c>
      <c r="N48" s="419"/>
      <c r="O48" s="381"/>
      <c r="P48" s="131">
        <f t="shared" si="2"/>
        <v>999</v>
      </c>
      <c r="Q48" s="107"/>
    </row>
    <row r="49" spans="1:17" s="11" customFormat="1" ht="18.75" customHeight="1">
      <c r="A49" s="389">
        <v>43</v>
      </c>
      <c r="B49" s="105" t="s">
        <v>256</v>
      </c>
      <c r="C49" s="105" t="s">
        <v>257</v>
      </c>
      <c r="D49" s="106"/>
      <c r="E49" s="404"/>
      <c r="F49" s="130"/>
      <c r="G49" s="130"/>
      <c r="H49" s="490"/>
      <c r="I49" s="427"/>
      <c r="J49" s="386" t="e">
        <f>IF(AND(Q49="",#REF!&gt;0,#REF!&lt;5),K49,)</f>
        <v>#REF!</v>
      </c>
      <c r="K49" s="384" t="str">
        <f>IF(D49="","ZZZ9",IF(AND(#REF!&gt;0,#REF!&lt;5),D49&amp;#REF!,D49&amp;"9"))</f>
        <v>ZZZ9</v>
      </c>
      <c r="L49" s="388">
        <f t="shared" si="0"/>
        <v>999</v>
      </c>
      <c r="M49" s="424">
        <f t="shared" si="1"/>
        <v>999</v>
      </c>
      <c r="N49" s="419"/>
      <c r="O49" s="381"/>
      <c r="P49" s="131">
        <f t="shared" si="2"/>
        <v>999</v>
      </c>
      <c r="Q49" s="107"/>
    </row>
    <row r="50" spans="1:17" s="11" customFormat="1" ht="18.75" customHeight="1">
      <c r="A50" s="389">
        <v>44</v>
      </c>
      <c r="B50" s="105" t="s">
        <v>344</v>
      </c>
      <c r="C50" s="105" t="s">
        <v>255</v>
      </c>
      <c r="D50" s="106"/>
      <c r="E50" s="404"/>
      <c r="F50" s="130"/>
      <c r="G50" s="130"/>
      <c r="H50" s="490"/>
      <c r="I50" s="427"/>
      <c r="J50" s="386" t="e">
        <f>IF(AND(Q50="",#REF!&gt;0,#REF!&lt;5),K50,)</f>
        <v>#REF!</v>
      </c>
      <c r="K50" s="384" t="str">
        <f>IF(D50="","ZZZ9",IF(AND(#REF!&gt;0,#REF!&lt;5),D50&amp;#REF!,D50&amp;"9"))</f>
        <v>ZZZ9</v>
      </c>
      <c r="L50" s="388">
        <f t="shared" si="0"/>
        <v>999</v>
      </c>
      <c r="M50" s="424">
        <f t="shared" si="1"/>
        <v>999</v>
      </c>
      <c r="N50" s="419"/>
      <c r="O50" s="381"/>
      <c r="P50" s="131">
        <f t="shared" si="2"/>
        <v>999</v>
      </c>
      <c r="Q50" s="107"/>
    </row>
    <row r="51" spans="1:17" s="11" customFormat="1" ht="18.75" customHeight="1">
      <c r="A51" s="389">
        <v>45</v>
      </c>
      <c r="B51" s="105" t="s">
        <v>258</v>
      </c>
      <c r="C51" s="105" t="s">
        <v>259</v>
      </c>
      <c r="D51" s="106"/>
      <c r="E51" s="404"/>
      <c r="F51" s="130"/>
      <c r="G51" s="130"/>
      <c r="H51" s="490"/>
      <c r="I51" s="427"/>
      <c r="J51" s="386" t="e">
        <f>IF(AND(Q51="",#REF!&gt;0,#REF!&lt;5),K51,)</f>
        <v>#REF!</v>
      </c>
      <c r="K51" s="384" t="str">
        <f>IF(D51="","ZZZ9",IF(AND(#REF!&gt;0,#REF!&lt;5),D51&amp;#REF!,D51&amp;"9"))</f>
        <v>ZZZ9</v>
      </c>
      <c r="L51" s="388">
        <f t="shared" si="0"/>
        <v>999</v>
      </c>
      <c r="M51" s="424">
        <f t="shared" si="1"/>
        <v>999</v>
      </c>
      <c r="N51" s="419"/>
      <c r="O51" s="381"/>
      <c r="P51" s="131">
        <f t="shared" si="2"/>
        <v>999</v>
      </c>
      <c r="Q51" s="107"/>
    </row>
    <row r="52" spans="1:17" s="11" customFormat="1" ht="18.75" customHeight="1">
      <c r="A52" s="389">
        <v>46</v>
      </c>
      <c r="B52" s="105" t="s">
        <v>260</v>
      </c>
      <c r="C52" s="105" t="s">
        <v>261</v>
      </c>
      <c r="D52" s="106"/>
      <c r="E52" s="404"/>
      <c r="F52" s="130"/>
      <c r="G52" s="130"/>
      <c r="H52" s="490"/>
      <c r="I52" s="427"/>
      <c r="J52" s="386" t="e">
        <f>IF(AND(Q52="",#REF!&gt;0,#REF!&lt;5),K52,)</f>
        <v>#REF!</v>
      </c>
      <c r="K52" s="384" t="str">
        <f>IF(D52="","ZZZ9",IF(AND(#REF!&gt;0,#REF!&lt;5),D52&amp;#REF!,D52&amp;"9"))</f>
        <v>ZZZ9</v>
      </c>
      <c r="L52" s="388">
        <f t="shared" si="0"/>
        <v>999</v>
      </c>
      <c r="M52" s="424">
        <f t="shared" si="1"/>
        <v>999</v>
      </c>
      <c r="N52" s="419"/>
      <c r="O52" s="381"/>
      <c r="P52" s="131">
        <f t="shared" si="2"/>
        <v>999</v>
      </c>
      <c r="Q52" s="107"/>
    </row>
    <row r="53" spans="1:17" s="11" customFormat="1" ht="18.75" customHeight="1">
      <c r="A53" s="389">
        <v>47</v>
      </c>
      <c r="B53" s="105" t="s">
        <v>262</v>
      </c>
      <c r="C53" s="105" t="s">
        <v>181</v>
      </c>
      <c r="D53" s="106"/>
      <c r="E53" s="404"/>
      <c r="F53" s="130"/>
      <c r="G53" s="130"/>
      <c r="H53" s="490"/>
      <c r="I53" s="427"/>
      <c r="J53" s="386" t="e">
        <f>IF(AND(Q53="",#REF!&gt;0,#REF!&lt;5),K53,)</f>
        <v>#REF!</v>
      </c>
      <c r="K53" s="384" t="str">
        <f>IF(D53="","ZZZ9",IF(AND(#REF!&gt;0,#REF!&lt;5),D53&amp;#REF!,D53&amp;"9"))</f>
        <v>ZZZ9</v>
      </c>
      <c r="L53" s="388">
        <f t="shared" si="0"/>
        <v>999</v>
      </c>
      <c r="M53" s="424">
        <f t="shared" si="1"/>
        <v>999</v>
      </c>
      <c r="N53" s="419"/>
      <c r="O53" s="381"/>
      <c r="P53" s="131">
        <f t="shared" si="2"/>
        <v>999</v>
      </c>
      <c r="Q53" s="107"/>
    </row>
    <row r="54" spans="1:17" s="11" customFormat="1" ht="18.75" customHeight="1">
      <c r="A54" s="389">
        <v>48</v>
      </c>
      <c r="B54" s="105" t="s">
        <v>263</v>
      </c>
      <c r="C54" s="105" t="s">
        <v>181</v>
      </c>
      <c r="D54" s="106"/>
      <c r="E54" s="404"/>
      <c r="F54" s="130"/>
      <c r="G54" s="130"/>
      <c r="H54" s="490"/>
      <c r="I54" s="427"/>
      <c r="J54" s="386" t="e">
        <f>IF(AND(Q54="",#REF!&gt;0,#REF!&lt;5),K54,)</f>
        <v>#REF!</v>
      </c>
      <c r="K54" s="384" t="str">
        <f>IF(D54="","ZZZ9",IF(AND(#REF!&gt;0,#REF!&lt;5),D54&amp;#REF!,D54&amp;"9"))</f>
        <v>ZZZ9</v>
      </c>
      <c r="L54" s="388">
        <f t="shared" si="0"/>
        <v>999</v>
      </c>
      <c r="M54" s="424">
        <f t="shared" si="1"/>
        <v>999</v>
      </c>
      <c r="N54" s="419"/>
      <c r="O54" s="381"/>
      <c r="P54" s="131">
        <f t="shared" si="2"/>
        <v>999</v>
      </c>
      <c r="Q54" s="107"/>
    </row>
    <row r="55" spans="1:17" s="11" customFormat="1" ht="18.75" customHeight="1">
      <c r="A55" s="389">
        <v>49</v>
      </c>
      <c r="B55" s="105" t="s">
        <v>264</v>
      </c>
      <c r="C55" s="105" t="s">
        <v>265</v>
      </c>
      <c r="D55" s="106"/>
      <c r="E55" s="404"/>
      <c r="F55" s="130"/>
      <c r="G55" s="130"/>
      <c r="H55" s="490"/>
      <c r="I55" s="427"/>
      <c r="J55" s="386" t="e">
        <f>IF(AND(Q55="",#REF!&gt;0,#REF!&lt;5),K55,)</f>
        <v>#REF!</v>
      </c>
      <c r="K55" s="384" t="str">
        <f>IF(D55="","ZZZ9",IF(AND(#REF!&gt;0,#REF!&lt;5),D55&amp;#REF!,D55&amp;"9"))</f>
        <v>ZZZ9</v>
      </c>
      <c r="L55" s="388">
        <f t="shared" si="0"/>
        <v>999</v>
      </c>
      <c r="M55" s="424">
        <f t="shared" si="1"/>
        <v>999</v>
      </c>
      <c r="N55" s="419"/>
      <c r="O55" s="381"/>
      <c r="P55" s="131">
        <f t="shared" si="2"/>
        <v>999</v>
      </c>
      <c r="Q55" s="107"/>
    </row>
    <row r="56" spans="1:17" s="11" customFormat="1" ht="18.75" customHeight="1">
      <c r="A56" s="389">
        <v>50</v>
      </c>
      <c r="B56" s="105" t="s">
        <v>266</v>
      </c>
      <c r="C56" s="105" t="s">
        <v>267</v>
      </c>
      <c r="D56" s="106"/>
      <c r="E56" s="404"/>
      <c r="F56" s="130"/>
      <c r="G56" s="130"/>
      <c r="H56" s="490"/>
      <c r="I56" s="427"/>
      <c r="J56" s="386" t="e">
        <f>IF(AND(Q56="",#REF!&gt;0,#REF!&lt;5),K56,)</f>
        <v>#REF!</v>
      </c>
      <c r="K56" s="384" t="str">
        <f>IF(D56="","ZZZ9",IF(AND(#REF!&gt;0,#REF!&lt;5),D56&amp;#REF!,D56&amp;"9"))</f>
        <v>ZZZ9</v>
      </c>
      <c r="L56" s="388">
        <f t="shared" si="0"/>
        <v>999</v>
      </c>
      <c r="M56" s="424">
        <f t="shared" si="1"/>
        <v>999</v>
      </c>
      <c r="N56" s="419"/>
      <c r="O56" s="381"/>
      <c r="P56" s="131">
        <f t="shared" si="2"/>
        <v>999</v>
      </c>
      <c r="Q56" s="107"/>
    </row>
    <row r="57" spans="1:17" s="11" customFormat="1" ht="18.75" customHeight="1">
      <c r="A57" s="389">
        <v>51</v>
      </c>
      <c r="B57" s="105" t="s">
        <v>254</v>
      </c>
      <c r="C57" s="105" t="s">
        <v>195</v>
      </c>
      <c r="D57" s="106"/>
      <c r="E57" s="404"/>
      <c r="F57" s="130"/>
      <c r="G57" s="130"/>
      <c r="H57" s="490"/>
      <c r="I57" s="427"/>
      <c r="J57" s="386" t="e">
        <f>IF(AND(Q57="",#REF!&gt;0,#REF!&lt;5),K57,)</f>
        <v>#REF!</v>
      </c>
      <c r="K57" s="384" t="str">
        <f>IF(D57="","ZZZ9",IF(AND(#REF!&gt;0,#REF!&lt;5),D57&amp;#REF!,D57&amp;"9"))</f>
        <v>ZZZ9</v>
      </c>
      <c r="L57" s="388">
        <f t="shared" si="0"/>
        <v>999</v>
      </c>
      <c r="M57" s="424">
        <f t="shared" si="1"/>
        <v>999</v>
      </c>
      <c r="N57" s="419"/>
      <c r="O57" s="381"/>
      <c r="P57" s="131">
        <f t="shared" si="2"/>
        <v>999</v>
      </c>
      <c r="Q57" s="107"/>
    </row>
    <row r="58" spans="1:17" s="11" customFormat="1" ht="18.75" customHeight="1">
      <c r="A58" s="389">
        <v>52</v>
      </c>
      <c r="B58" s="105" t="s">
        <v>268</v>
      </c>
      <c r="C58" s="105" t="s">
        <v>269</v>
      </c>
      <c r="D58" s="106"/>
      <c r="E58" s="404"/>
      <c r="F58" s="130"/>
      <c r="G58" s="130"/>
      <c r="H58" s="490"/>
      <c r="I58" s="427"/>
      <c r="J58" s="386" t="e">
        <f>IF(AND(Q58="",#REF!&gt;0,#REF!&lt;5),K58,)</f>
        <v>#REF!</v>
      </c>
      <c r="K58" s="384" t="str">
        <f>IF(D58="","ZZZ9",IF(AND(#REF!&gt;0,#REF!&lt;5),D58&amp;#REF!,D58&amp;"9"))</f>
        <v>ZZZ9</v>
      </c>
      <c r="L58" s="388">
        <f t="shared" si="0"/>
        <v>999</v>
      </c>
      <c r="M58" s="424">
        <f t="shared" si="1"/>
        <v>999</v>
      </c>
      <c r="N58" s="419"/>
      <c r="O58" s="381"/>
      <c r="P58" s="131">
        <f t="shared" si="2"/>
        <v>999</v>
      </c>
      <c r="Q58" s="107"/>
    </row>
    <row r="59" spans="1:17" s="11" customFormat="1" ht="18.75" customHeight="1">
      <c r="A59" s="389">
        <v>53</v>
      </c>
      <c r="B59" s="105" t="s">
        <v>270</v>
      </c>
      <c r="C59" s="105" t="s">
        <v>271</v>
      </c>
      <c r="D59" s="106"/>
      <c r="E59" s="404"/>
      <c r="F59" s="130"/>
      <c r="G59" s="130"/>
      <c r="H59" s="490"/>
      <c r="I59" s="427"/>
      <c r="J59" s="386" t="e">
        <f>IF(AND(Q59="",#REF!&gt;0,#REF!&lt;5),K59,)</f>
        <v>#REF!</v>
      </c>
      <c r="K59" s="384" t="str">
        <f>IF(D59="","ZZZ9",IF(AND(#REF!&gt;0,#REF!&lt;5),D59&amp;#REF!,D59&amp;"9"))</f>
        <v>ZZZ9</v>
      </c>
      <c r="L59" s="388">
        <f t="shared" si="0"/>
        <v>999</v>
      </c>
      <c r="M59" s="424">
        <f t="shared" si="1"/>
        <v>999</v>
      </c>
      <c r="N59" s="419"/>
      <c r="O59" s="381"/>
      <c r="P59" s="131">
        <f t="shared" si="2"/>
        <v>999</v>
      </c>
      <c r="Q59" s="107"/>
    </row>
    <row r="60" spans="1:17" s="11" customFormat="1" ht="18.75" customHeight="1">
      <c r="A60" s="389">
        <v>54</v>
      </c>
      <c r="B60" s="105" t="s">
        <v>272</v>
      </c>
      <c r="C60" s="105" t="s">
        <v>273</v>
      </c>
      <c r="D60" s="106"/>
      <c r="E60" s="404"/>
      <c r="F60" s="130"/>
      <c r="G60" s="130"/>
      <c r="H60" s="490"/>
      <c r="I60" s="427"/>
      <c r="J60" s="386" t="e">
        <f>IF(AND(Q60="",#REF!&gt;0,#REF!&lt;5),K60,)</f>
        <v>#REF!</v>
      </c>
      <c r="K60" s="384" t="str">
        <f>IF(D60="","ZZZ9",IF(AND(#REF!&gt;0,#REF!&lt;5),D60&amp;#REF!,D60&amp;"9"))</f>
        <v>ZZZ9</v>
      </c>
      <c r="L60" s="388">
        <f t="shared" si="0"/>
        <v>999</v>
      </c>
      <c r="M60" s="424">
        <f t="shared" si="1"/>
        <v>999</v>
      </c>
      <c r="N60" s="419"/>
      <c r="O60" s="381"/>
      <c r="P60" s="131">
        <f t="shared" si="2"/>
        <v>999</v>
      </c>
      <c r="Q60" s="107"/>
    </row>
    <row r="61" spans="1:17" s="11" customFormat="1" ht="18.75" customHeight="1">
      <c r="A61" s="389">
        <v>55</v>
      </c>
      <c r="B61" s="105" t="s">
        <v>274</v>
      </c>
      <c r="C61" s="105" t="s">
        <v>275</v>
      </c>
      <c r="D61" s="106"/>
      <c r="E61" s="404"/>
      <c r="F61" s="130"/>
      <c r="G61" s="130"/>
      <c r="H61" s="490"/>
      <c r="I61" s="427"/>
      <c r="J61" s="386" t="e">
        <f>IF(AND(Q61="",#REF!&gt;0,#REF!&lt;5),K61,)</f>
        <v>#REF!</v>
      </c>
      <c r="K61" s="384" t="str">
        <f>IF(D61="","ZZZ9",IF(AND(#REF!&gt;0,#REF!&lt;5),D61&amp;#REF!,D61&amp;"9"))</f>
        <v>ZZZ9</v>
      </c>
      <c r="L61" s="388">
        <f t="shared" si="0"/>
        <v>999</v>
      </c>
      <c r="M61" s="424">
        <f t="shared" si="1"/>
        <v>999</v>
      </c>
      <c r="N61" s="419"/>
      <c r="O61" s="381"/>
      <c r="P61" s="131">
        <f t="shared" si="2"/>
        <v>999</v>
      </c>
      <c r="Q61" s="107"/>
    </row>
    <row r="62" spans="1:17" s="11" customFormat="1" ht="18.75" customHeight="1">
      <c r="A62" s="389">
        <v>56</v>
      </c>
      <c r="B62" s="105" t="s">
        <v>276</v>
      </c>
      <c r="C62" s="105" t="s">
        <v>277</v>
      </c>
      <c r="D62" s="106"/>
      <c r="E62" s="404"/>
      <c r="F62" s="130"/>
      <c r="G62" s="130"/>
      <c r="H62" s="490"/>
      <c r="I62" s="427"/>
      <c r="J62" s="386" t="e">
        <f>IF(AND(Q62="",#REF!&gt;0,#REF!&lt;5),K62,)</f>
        <v>#REF!</v>
      </c>
      <c r="K62" s="384" t="str">
        <f>IF(D62="","ZZZ9",IF(AND(#REF!&gt;0,#REF!&lt;5),D62&amp;#REF!,D62&amp;"9"))</f>
        <v>ZZZ9</v>
      </c>
      <c r="L62" s="388">
        <f t="shared" si="0"/>
        <v>999</v>
      </c>
      <c r="M62" s="424">
        <f t="shared" si="1"/>
        <v>999</v>
      </c>
      <c r="N62" s="419"/>
      <c r="O62" s="381"/>
      <c r="P62" s="131">
        <f t="shared" si="2"/>
        <v>999</v>
      </c>
      <c r="Q62" s="107"/>
    </row>
    <row r="63" spans="1:17" s="11" customFormat="1" ht="18.75" customHeight="1">
      <c r="A63" s="389">
        <v>57</v>
      </c>
      <c r="B63" s="105"/>
      <c r="C63" s="105"/>
      <c r="D63" s="106"/>
      <c r="E63" s="404"/>
      <c r="F63" s="130"/>
      <c r="G63" s="130"/>
      <c r="H63" s="490"/>
      <c r="I63" s="427"/>
      <c r="J63" s="386" t="e">
        <f>IF(AND(Q63="",#REF!&gt;0,#REF!&lt;5),K63,)</f>
        <v>#REF!</v>
      </c>
      <c r="K63" s="384" t="str">
        <f>IF(D63="","ZZZ9",IF(AND(#REF!&gt;0,#REF!&lt;5),D63&amp;#REF!,D63&amp;"9"))</f>
        <v>ZZZ9</v>
      </c>
      <c r="L63" s="388">
        <f t="shared" si="0"/>
        <v>999</v>
      </c>
      <c r="M63" s="424">
        <f t="shared" si="1"/>
        <v>999</v>
      </c>
      <c r="N63" s="419"/>
      <c r="O63" s="381"/>
      <c r="P63" s="131">
        <f t="shared" si="2"/>
        <v>999</v>
      </c>
      <c r="Q63" s="107"/>
    </row>
    <row r="64" spans="1:17" s="11" customFormat="1" ht="18.75" customHeight="1">
      <c r="A64" s="389">
        <v>58</v>
      </c>
      <c r="B64" s="105" t="s">
        <v>280</v>
      </c>
      <c r="C64" s="105" t="s">
        <v>281</v>
      </c>
      <c r="D64" s="106"/>
      <c r="E64" s="404"/>
      <c r="F64" s="130"/>
      <c r="G64" s="130"/>
      <c r="H64" s="490"/>
      <c r="I64" s="427"/>
      <c r="J64" s="386" t="e">
        <f>IF(AND(Q64="",#REF!&gt;0,#REF!&lt;5),K64,)</f>
        <v>#REF!</v>
      </c>
      <c r="K64" s="384" t="str">
        <f>IF(D64="","ZZZ9",IF(AND(#REF!&gt;0,#REF!&lt;5),D64&amp;#REF!,D64&amp;"9"))</f>
        <v>ZZZ9</v>
      </c>
      <c r="L64" s="388">
        <f t="shared" si="0"/>
        <v>999</v>
      </c>
      <c r="M64" s="424">
        <f t="shared" si="1"/>
        <v>999</v>
      </c>
      <c r="N64" s="419"/>
      <c r="O64" s="381"/>
      <c r="P64" s="131">
        <f t="shared" si="2"/>
        <v>999</v>
      </c>
      <c r="Q64" s="107"/>
    </row>
    <row r="65" spans="1:17" s="11" customFormat="1" ht="18.75" customHeight="1">
      <c r="A65" s="389">
        <v>59</v>
      </c>
      <c r="B65" s="105" t="s">
        <v>282</v>
      </c>
      <c r="C65" s="105" t="s">
        <v>283</v>
      </c>
      <c r="D65" s="106"/>
      <c r="E65" s="404"/>
      <c r="F65" s="130"/>
      <c r="G65" s="130"/>
      <c r="H65" s="490"/>
      <c r="I65" s="427"/>
      <c r="J65" s="386" t="e">
        <f>IF(AND(Q65="",#REF!&gt;0,#REF!&lt;5),K65,)</f>
        <v>#REF!</v>
      </c>
      <c r="K65" s="384" t="str">
        <f>IF(D65="","ZZZ9",IF(AND(#REF!&gt;0,#REF!&lt;5),D65&amp;#REF!,D65&amp;"9"))</f>
        <v>ZZZ9</v>
      </c>
      <c r="L65" s="388">
        <f t="shared" si="0"/>
        <v>999</v>
      </c>
      <c r="M65" s="424">
        <f t="shared" si="1"/>
        <v>999</v>
      </c>
      <c r="N65" s="419"/>
      <c r="O65" s="381"/>
      <c r="P65" s="131">
        <f t="shared" si="2"/>
        <v>999</v>
      </c>
      <c r="Q65" s="107"/>
    </row>
    <row r="66" spans="1:17" s="11" customFormat="1" ht="18.75" customHeight="1">
      <c r="A66" s="389">
        <v>60</v>
      </c>
      <c r="B66" s="105" t="s">
        <v>284</v>
      </c>
      <c r="C66" s="105" t="s">
        <v>187</v>
      </c>
      <c r="D66" s="106"/>
      <c r="E66" s="404"/>
      <c r="F66" s="130"/>
      <c r="G66" s="130"/>
      <c r="H66" s="490"/>
      <c r="I66" s="427"/>
      <c r="J66" s="386" t="e">
        <f>IF(AND(Q66="",#REF!&gt;0,#REF!&lt;5),K66,)</f>
        <v>#REF!</v>
      </c>
      <c r="K66" s="384" t="str">
        <f>IF(D66="","ZZZ9",IF(AND(#REF!&gt;0,#REF!&lt;5),D66&amp;#REF!,D66&amp;"9"))</f>
        <v>ZZZ9</v>
      </c>
      <c r="L66" s="388">
        <f t="shared" si="0"/>
        <v>999</v>
      </c>
      <c r="M66" s="424">
        <f t="shared" si="1"/>
        <v>999</v>
      </c>
      <c r="N66" s="419"/>
      <c r="O66" s="381"/>
      <c r="P66" s="131">
        <f t="shared" si="2"/>
        <v>999</v>
      </c>
      <c r="Q66" s="107"/>
    </row>
    <row r="67" spans="1:17" s="11" customFormat="1" ht="18.75" customHeight="1">
      <c r="A67" s="389">
        <v>61</v>
      </c>
      <c r="B67" s="105" t="s">
        <v>285</v>
      </c>
      <c r="C67" s="105" t="s">
        <v>286</v>
      </c>
      <c r="D67" s="106"/>
      <c r="E67" s="404"/>
      <c r="F67" s="130"/>
      <c r="G67" s="130"/>
      <c r="H67" s="490"/>
      <c r="I67" s="427"/>
      <c r="J67" s="386" t="e">
        <f>IF(AND(Q67="",#REF!&gt;0,#REF!&lt;5),K67,)</f>
        <v>#REF!</v>
      </c>
      <c r="K67" s="384" t="str">
        <f>IF(D67="","ZZZ9",IF(AND(#REF!&gt;0,#REF!&lt;5),D67&amp;#REF!,D67&amp;"9"))</f>
        <v>ZZZ9</v>
      </c>
      <c r="L67" s="388">
        <f t="shared" si="0"/>
        <v>999</v>
      </c>
      <c r="M67" s="424">
        <f t="shared" si="1"/>
        <v>999</v>
      </c>
      <c r="N67" s="419"/>
      <c r="O67" s="381"/>
      <c r="P67" s="131">
        <f t="shared" si="2"/>
        <v>999</v>
      </c>
      <c r="Q67" s="107"/>
    </row>
    <row r="68" spans="1:17" s="11" customFormat="1" ht="18.75" customHeight="1">
      <c r="A68" s="389">
        <v>62</v>
      </c>
      <c r="B68" s="105" t="s">
        <v>288</v>
      </c>
      <c r="C68" s="105" t="s">
        <v>287</v>
      </c>
      <c r="D68" s="106"/>
      <c r="E68" s="404"/>
      <c r="F68" s="130"/>
      <c r="G68" s="130"/>
      <c r="H68" s="490"/>
      <c r="I68" s="427"/>
      <c r="J68" s="386" t="e">
        <f>IF(AND(Q68="",#REF!&gt;0,#REF!&lt;5),K68,)</f>
        <v>#REF!</v>
      </c>
      <c r="K68" s="384" t="str">
        <f>IF(D68="","ZZZ9",IF(AND(#REF!&gt;0,#REF!&lt;5),D68&amp;#REF!,D68&amp;"9"))</f>
        <v>ZZZ9</v>
      </c>
      <c r="L68" s="388">
        <f t="shared" si="0"/>
        <v>999</v>
      </c>
      <c r="M68" s="424">
        <f t="shared" si="1"/>
        <v>999</v>
      </c>
      <c r="N68" s="419"/>
      <c r="O68" s="381"/>
      <c r="P68" s="131">
        <f t="shared" si="2"/>
        <v>999</v>
      </c>
      <c r="Q68" s="107"/>
    </row>
    <row r="69" spans="1:17" s="11" customFormat="1" ht="18.75" customHeight="1">
      <c r="A69" s="389">
        <v>63</v>
      </c>
      <c r="B69" s="105" t="s">
        <v>289</v>
      </c>
      <c r="C69" s="105" t="s">
        <v>265</v>
      </c>
      <c r="D69" s="106"/>
      <c r="E69" s="404"/>
      <c r="F69" s="130"/>
      <c r="G69" s="130"/>
      <c r="H69" s="490"/>
      <c r="I69" s="427"/>
      <c r="J69" s="386" t="e">
        <f>IF(AND(Q69="",#REF!&gt;0,#REF!&lt;5),K69,)</f>
        <v>#REF!</v>
      </c>
      <c r="K69" s="384" t="str">
        <f>IF(D69="","ZZZ9",IF(AND(#REF!&gt;0,#REF!&lt;5),D69&amp;#REF!,D69&amp;"9"))</f>
        <v>ZZZ9</v>
      </c>
      <c r="L69" s="388">
        <f t="shared" si="0"/>
        <v>999</v>
      </c>
      <c r="M69" s="424">
        <f t="shared" si="1"/>
        <v>999</v>
      </c>
      <c r="N69" s="419"/>
      <c r="O69" s="381"/>
      <c r="P69" s="131">
        <f t="shared" si="2"/>
        <v>999</v>
      </c>
      <c r="Q69" s="107"/>
    </row>
    <row r="70" spans="1:17" s="11" customFormat="1" ht="18.75" customHeight="1">
      <c r="A70" s="389">
        <v>64</v>
      </c>
      <c r="B70" s="105" t="s">
        <v>290</v>
      </c>
      <c r="C70" s="105" t="s">
        <v>181</v>
      </c>
      <c r="D70" s="106"/>
      <c r="E70" s="404"/>
      <c r="F70" s="130"/>
      <c r="G70" s="130"/>
      <c r="H70" s="490"/>
      <c r="I70" s="427"/>
      <c r="J70" s="386" t="e">
        <f>IF(AND(Q70="",#REF!&gt;0,#REF!&lt;5),K70,)</f>
        <v>#REF!</v>
      </c>
      <c r="K70" s="384" t="str">
        <f>IF(D70="","ZZZ9",IF(AND(#REF!&gt;0,#REF!&lt;5),D70&amp;#REF!,D70&amp;"9"))</f>
        <v>ZZZ9</v>
      </c>
      <c r="L70" s="388">
        <f t="shared" si="0"/>
        <v>999</v>
      </c>
      <c r="M70" s="424">
        <f t="shared" si="1"/>
        <v>999</v>
      </c>
      <c r="N70" s="419"/>
      <c r="O70" s="381"/>
      <c r="P70" s="131">
        <f t="shared" si="2"/>
        <v>999</v>
      </c>
      <c r="Q70" s="107"/>
    </row>
    <row r="71" spans="1:17" s="11" customFormat="1" ht="18.75" customHeight="1">
      <c r="A71" s="389">
        <v>65</v>
      </c>
      <c r="B71" s="105" t="s">
        <v>291</v>
      </c>
      <c r="C71" s="105" t="s">
        <v>261</v>
      </c>
      <c r="D71" s="106"/>
      <c r="E71" s="404"/>
      <c r="F71" s="130"/>
      <c r="G71" s="130"/>
      <c r="H71" s="490"/>
      <c r="I71" s="427"/>
      <c r="J71" s="386" t="e">
        <f>IF(AND(Q71="",#REF!&gt;0,#REF!&lt;5),K71,)</f>
        <v>#REF!</v>
      </c>
      <c r="K71" s="384" t="str">
        <f>IF(D71="","ZZZ9",IF(AND(#REF!&gt;0,#REF!&lt;5),D71&amp;#REF!,D71&amp;"9"))</f>
        <v>ZZZ9</v>
      </c>
      <c r="L71" s="388">
        <f t="shared" si="0"/>
        <v>999</v>
      </c>
      <c r="M71" s="424">
        <f t="shared" si="1"/>
        <v>999</v>
      </c>
      <c r="N71" s="419"/>
      <c r="O71" s="381"/>
      <c r="P71" s="131">
        <f t="shared" si="2"/>
        <v>999</v>
      </c>
      <c r="Q71" s="107"/>
    </row>
    <row r="72" spans="1:17" s="11" customFormat="1" ht="18.75" customHeight="1">
      <c r="A72" s="389">
        <v>66</v>
      </c>
      <c r="B72" s="105" t="s">
        <v>292</v>
      </c>
      <c r="C72" s="105" t="s">
        <v>261</v>
      </c>
      <c r="D72" s="106"/>
      <c r="E72" s="404"/>
      <c r="F72" s="130"/>
      <c r="G72" s="130"/>
      <c r="H72" s="490"/>
      <c r="I72" s="427"/>
      <c r="J72" s="386" t="e">
        <f>IF(AND(Q72="",#REF!&gt;0,#REF!&lt;5),K72,)</f>
        <v>#REF!</v>
      </c>
      <c r="K72" s="384" t="str">
        <f>IF(D72="","ZZZ9",IF(AND(#REF!&gt;0,#REF!&lt;5),D72&amp;#REF!,D72&amp;"9"))</f>
        <v>ZZZ9</v>
      </c>
      <c r="L72" s="388">
        <f aca="true" t="shared" si="3" ref="L72:L100">IF(Q72="",999,Q72)</f>
        <v>999</v>
      </c>
      <c r="M72" s="424">
        <f aca="true" t="shared" si="4" ref="M72:M100">IF(P72=999,999,1)</f>
        <v>999</v>
      </c>
      <c r="N72" s="419"/>
      <c r="O72" s="381"/>
      <c r="P72" s="131">
        <f aca="true" t="shared" si="5" ref="P72:P100">IF(N72="DA",1,IF(N72="WC",2,IF(N72="SE",3,IF(N72="Q",4,IF(N72="LL",5,999)))))</f>
        <v>999</v>
      </c>
      <c r="Q72" s="107"/>
    </row>
    <row r="73" spans="1:17" s="11" customFormat="1" ht="18.75" customHeight="1">
      <c r="A73" s="389">
        <v>67</v>
      </c>
      <c r="B73" s="105" t="s">
        <v>323</v>
      </c>
      <c r="C73" s="105" t="s">
        <v>324</v>
      </c>
      <c r="D73" s="106"/>
      <c r="E73" s="404"/>
      <c r="F73" s="130"/>
      <c r="G73" s="130"/>
      <c r="H73" s="490"/>
      <c r="I73" s="427"/>
      <c r="J73" s="386" t="e">
        <f>IF(AND(Q73="",#REF!&gt;0,#REF!&lt;5),K73,)</f>
        <v>#REF!</v>
      </c>
      <c r="K73" s="384" t="str">
        <f>IF(D73="","ZZZ9",IF(AND(#REF!&gt;0,#REF!&lt;5),D73&amp;#REF!,D73&amp;"9"))</f>
        <v>ZZZ9</v>
      </c>
      <c r="L73" s="388">
        <f t="shared" si="3"/>
        <v>999</v>
      </c>
      <c r="M73" s="424">
        <f t="shared" si="4"/>
        <v>999</v>
      </c>
      <c r="N73" s="419"/>
      <c r="O73" s="381"/>
      <c r="P73" s="131">
        <f t="shared" si="5"/>
        <v>999</v>
      </c>
      <c r="Q73" s="107"/>
    </row>
    <row r="74" spans="1:17" s="11" customFormat="1" ht="18.75" customHeight="1">
      <c r="A74" s="389">
        <v>68</v>
      </c>
      <c r="B74" s="105"/>
      <c r="C74" s="105"/>
      <c r="D74" s="106"/>
      <c r="E74" s="404"/>
      <c r="F74" s="130"/>
      <c r="G74" s="130"/>
      <c r="H74" s="490"/>
      <c r="I74" s="427"/>
      <c r="J74" s="386" t="e">
        <f>IF(AND(Q74="",#REF!&gt;0,#REF!&lt;5),K74,)</f>
        <v>#REF!</v>
      </c>
      <c r="K74" s="384" t="str">
        <f>IF(D74="","ZZZ9",IF(AND(#REF!&gt;0,#REF!&lt;5),D74&amp;#REF!,D74&amp;"9"))</f>
        <v>ZZZ9</v>
      </c>
      <c r="L74" s="388">
        <f t="shared" si="3"/>
        <v>999</v>
      </c>
      <c r="M74" s="424">
        <f t="shared" si="4"/>
        <v>999</v>
      </c>
      <c r="N74" s="419"/>
      <c r="O74" s="381"/>
      <c r="P74" s="131">
        <f t="shared" si="5"/>
        <v>999</v>
      </c>
      <c r="Q74" s="107"/>
    </row>
    <row r="75" spans="1:17" s="11" customFormat="1" ht="18.75" customHeight="1">
      <c r="A75" s="389">
        <v>69</v>
      </c>
      <c r="B75" s="105"/>
      <c r="C75" s="105"/>
      <c r="D75" s="106"/>
      <c r="E75" s="404"/>
      <c r="F75" s="130"/>
      <c r="G75" s="130"/>
      <c r="H75" s="490"/>
      <c r="I75" s="427"/>
      <c r="J75" s="386" t="e">
        <f>IF(AND(Q75="",#REF!&gt;0,#REF!&lt;5),K75,)</f>
        <v>#REF!</v>
      </c>
      <c r="K75" s="384" t="str">
        <f>IF(D75="","ZZZ9",IF(AND(#REF!&gt;0,#REF!&lt;5),D75&amp;#REF!,D75&amp;"9"))</f>
        <v>ZZZ9</v>
      </c>
      <c r="L75" s="388">
        <f t="shared" si="3"/>
        <v>999</v>
      </c>
      <c r="M75" s="424">
        <f t="shared" si="4"/>
        <v>999</v>
      </c>
      <c r="N75" s="419"/>
      <c r="O75" s="381"/>
      <c r="P75" s="131">
        <f t="shared" si="5"/>
        <v>999</v>
      </c>
      <c r="Q75" s="107"/>
    </row>
    <row r="76" spans="1:17" s="11" customFormat="1" ht="18.75" customHeight="1">
      <c r="A76" s="389">
        <v>70</v>
      </c>
      <c r="B76" s="105"/>
      <c r="C76" s="105"/>
      <c r="D76" s="106"/>
      <c r="E76" s="404"/>
      <c r="F76" s="130"/>
      <c r="G76" s="130"/>
      <c r="H76" s="490"/>
      <c r="I76" s="427"/>
      <c r="J76" s="386" t="e">
        <f>IF(AND(Q76="",#REF!&gt;0,#REF!&lt;5),K76,)</f>
        <v>#REF!</v>
      </c>
      <c r="K76" s="384" t="str">
        <f>IF(D76="","ZZZ9",IF(AND(#REF!&gt;0,#REF!&lt;5),D76&amp;#REF!,D76&amp;"9"))</f>
        <v>ZZZ9</v>
      </c>
      <c r="L76" s="388">
        <f t="shared" si="3"/>
        <v>999</v>
      </c>
      <c r="M76" s="424">
        <f t="shared" si="4"/>
        <v>999</v>
      </c>
      <c r="N76" s="419"/>
      <c r="O76" s="381"/>
      <c r="P76" s="131">
        <f t="shared" si="5"/>
        <v>999</v>
      </c>
      <c r="Q76" s="107"/>
    </row>
    <row r="77" spans="1:17" s="11" customFormat="1" ht="18.75" customHeight="1">
      <c r="A77" s="389">
        <v>71</v>
      </c>
      <c r="B77" s="105"/>
      <c r="C77" s="105"/>
      <c r="D77" s="106"/>
      <c r="E77" s="404"/>
      <c r="F77" s="130"/>
      <c r="G77" s="130"/>
      <c r="H77" s="490"/>
      <c r="I77" s="427"/>
      <c r="J77" s="386" t="e">
        <f>IF(AND(Q77="",#REF!&gt;0,#REF!&lt;5),K77,)</f>
        <v>#REF!</v>
      </c>
      <c r="K77" s="384" t="str">
        <f>IF(D77="","ZZZ9",IF(AND(#REF!&gt;0,#REF!&lt;5),D77&amp;#REF!,D77&amp;"9"))</f>
        <v>ZZZ9</v>
      </c>
      <c r="L77" s="388">
        <f t="shared" si="3"/>
        <v>999</v>
      </c>
      <c r="M77" s="424">
        <f t="shared" si="4"/>
        <v>999</v>
      </c>
      <c r="N77" s="419"/>
      <c r="O77" s="381"/>
      <c r="P77" s="131">
        <f t="shared" si="5"/>
        <v>999</v>
      </c>
      <c r="Q77" s="107"/>
    </row>
    <row r="78" spans="1:17" s="11" customFormat="1" ht="18.75" customHeight="1">
      <c r="A78" s="389">
        <v>72</v>
      </c>
      <c r="B78" s="105"/>
      <c r="C78" s="105"/>
      <c r="D78" s="106"/>
      <c r="E78" s="404"/>
      <c r="F78" s="130"/>
      <c r="G78" s="130"/>
      <c r="H78" s="490"/>
      <c r="I78" s="427"/>
      <c r="J78" s="386" t="e">
        <f>IF(AND(Q78="",#REF!&gt;0,#REF!&lt;5),K78,)</f>
        <v>#REF!</v>
      </c>
      <c r="K78" s="384" t="str">
        <f>IF(D78="","ZZZ9",IF(AND(#REF!&gt;0,#REF!&lt;5),D78&amp;#REF!,D78&amp;"9"))</f>
        <v>ZZZ9</v>
      </c>
      <c r="L78" s="388">
        <f t="shared" si="3"/>
        <v>999</v>
      </c>
      <c r="M78" s="424">
        <f t="shared" si="4"/>
        <v>999</v>
      </c>
      <c r="N78" s="419"/>
      <c r="O78" s="381"/>
      <c r="P78" s="131">
        <f t="shared" si="5"/>
        <v>999</v>
      </c>
      <c r="Q78" s="107"/>
    </row>
    <row r="79" spans="1:17" s="11" customFormat="1" ht="18.75" customHeight="1">
      <c r="A79" s="389">
        <v>73</v>
      </c>
      <c r="B79" s="105"/>
      <c r="C79" s="105"/>
      <c r="D79" s="106"/>
      <c r="E79" s="404"/>
      <c r="F79" s="130"/>
      <c r="G79" s="130"/>
      <c r="H79" s="490"/>
      <c r="I79" s="427"/>
      <c r="J79" s="386" t="e">
        <f>IF(AND(Q79="",#REF!&gt;0,#REF!&lt;5),K79,)</f>
        <v>#REF!</v>
      </c>
      <c r="K79" s="384" t="str">
        <f>IF(D79="","ZZZ9",IF(AND(#REF!&gt;0,#REF!&lt;5),D79&amp;#REF!,D79&amp;"9"))</f>
        <v>ZZZ9</v>
      </c>
      <c r="L79" s="388">
        <f t="shared" si="3"/>
        <v>999</v>
      </c>
      <c r="M79" s="424">
        <f t="shared" si="4"/>
        <v>999</v>
      </c>
      <c r="N79" s="419"/>
      <c r="O79" s="381"/>
      <c r="P79" s="131">
        <f t="shared" si="5"/>
        <v>999</v>
      </c>
      <c r="Q79" s="107"/>
    </row>
    <row r="80" spans="1:17" s="11" customFormat="1" ht="18.75" customHeight="1">
      <c r="A80" s="389">
        <v>74</v>
      </c>
      <c r="B80" s="105"/>
      <c r="C80" s="105"/>
      <c r="D80" s="106"/>
      <c r="E80" s="404"/>
      <c r="F80" s="130"/>
      <c r="G80" s="130"/>
      <c r="H80" s="490"/>
      <c r="I80" s="427"/>
      <c r="J80" s="386" t="e">
        <f>IF(AND(Q80="",#REF!&gt;0,#REF!&lt;5),K80,)</f>
        <v>#REF!</v>
      </c>
      <c r="K80" s="384" t="str">
        <f>IF(D80="","ZZZ9",IF(AND(#REF!&gt;0,#REF!&lt;5),D80&amp;#REF!,D80&amp;"9"))</f>
        <v>ZZZ9</v>
      </c>
      <c r="L80" s="388">
        <f t="shared" si="3"/>
        <v>999</v>
      </c>
      <c r="M80" s="424">
        <f t="shared" si="4"/>
        <v>999</v>
      </c>
      <c r="N80" s="419"/>
      <c r="O80" s="381"/>
      <c r="P80" s="131">
        <f t="shared" si="5"/>
        <v>999</v>
      </c>
      <c r="Q80" s="107"/>
    </row>
    <row r="81" spans="1:17" s="11" customFormat="1" ht="18.75" customHeight="1">
      <c r="A81" s="389">
        <v>75</v>
      </c>
      <c r="B81" s="105"/>
      <c r="C81" s="105"/>
      <c r="D81" s="106"/>
      <c r="E81" s="404"/>
      <c r="F81" s="130"/>
      <c r="G81" s="130"/>
      <c r="H81" s="490"/>
      <c r="I81" s="427"/>
      <c r="J81" s="386" t="e">
        <f>IF(AND(Q81="",#REF!&gt;0,#REF!&lt;5),K81,)</f>
        <v>#REF!</v>
      </c>
      <c r="K81" s="384" t="str">
        <f>IF(D81="","ZZZ9",IF(AND(#REF!&gt;0,#REF!&lt;5),D81&amp;#REF!,D81&amp;"9"))</f>
        <v>ZZZ9</v>
      </c>
      <c r="L81" s="388">
        <f t="shared" si="3"/>
        <v>999</v>
      </c>
      <c r="M81" s="424">
        <f t="shared" si="4"/>
        <v>999</v>
      </c>
      <c r="N81" s="419"/>
      <c r="O81" s="381"/>
      <c r="P81" s="131">
        <f t="shared" si="5"/>
        <v>999</v>
      </c>
      <c r="Q81" s="107"/>
    </row>
    <row r="82" spans="1:17" s="11" customFormat="1" ht="18.75" customHeight="1">
      <c r="A82" s="389">
        <v>76</v>
      </c>
      <c r="B82" s="105"/>
      <c r="C82" s="105"/>
      <c r="D82" s="106"/>
      <c r="E82" s="404"/>
      <c r="F82" s="130"/>
      <c r="G82" s="130"/>
      <c r="H82" s="490"/>
      <c r="I82" s="427"/>
      <c r="J82" s="386" t="e">
        <f>IF(AND(Q82="",#REF!&gt;0,#REF!&lt;5),K82,)</f>
        <v>#REF!</v>
      </c>
      <c r="K82" s="384" t="str">
        <f>IF(D82="","ZZZ9",IF(AND(#REF!&gt;0,#REF!&lt;5),D82&amp;#REF!,D82&amp;"9"))</f>
        <v>ZZZ9</v>
      </c>
      <c r="L82" s="388">
        <f t="shared" si="3"/>
        <v>999</v>
      </c>
      <c r="M82" s="424">
        <f t="shared" si="4"/>
        <v>999</v>
      </c>
      <c r="N82" s="419"/>
      <c r="O82" s="381"/>
      <c r="P82" s="131">
        <f t="shared" si="5"/>
        <v>999</v>
      </c>
      <c r="Q82" s="107"/>
    </row>
    <row r="83" spans="1:17" s="11" customFormat="1" ht="18.75" customHeight="1">
      <c r="A83" s="389">
        <v>77</v>
      </c>
      <c r="B83" s="105"/>
      <c r="C83" s="105"/>
      <c r="D83" s="106"/>
      <c r="E83" s="404"/>
      <c r="F83" s="130"/>
      <c r="G83" s="130"/>
      <c r="H83" s="490"/>
      <c r="I83" s="427"/>
      <c r="J83" s="386" t="e">
        <f>IF(AND(Q83="",#REF!&gt;0,#REF!&lt;5),K83,)</f>
        <v>#REF!</v>
      </c>
      <c r="K83" s="384" t="str">
        <f>IF(D83="","ZZZ9",IF(AND(#REF!&gt;0,#REF!&lt;5),D83&amp;#REF!,D83&amp;"9"))</f>
        <v>ZZZ9</v>
      </c>
      <c r="L83" s="388">
        <f t="shared" si="3"/>
        <v>999</v>
      </c>
      <c r="M83" s="424">
        <f t="shared" si="4"/>
        <v>999</v>
      </c>
      <c r="N83" s="419"/>
      <c r="O83" s="381"/>
      <c r="P83" s="131">
        <f t="shared" si="5"/>
        <v>999</v>
      </c>
      <c r="Q83" s="107"/>
    </row>
    <row r="84" spans="1:17" s="11" customFormat="1" ht="18.75" customHeight="1">
      <c r="A84" s="389">
        <v>78</v>
      </c>
      <c r="B84" s="105"/>
      <c r="C84" s="105"/>
      <c r="D84" s="106"/>
      <c r="E84" s="404"/>
      <c r="F84" s="130"/>
      <c r="G84" s="130"/>
      <c r="H84" s="490"/>
      <c r="I84" s="427"/>
      <c r="J84" s="386" t="e">
        <f>IF(AND(Q84="",#REF!&gt;0,#REF!&lt;5),K84,)</f>
        <v>#REF!</v>
      </c>
      <c r="K84" s="384" t="str">
        <f>IF(D84="","ZZZ9",IF(AND(#REF!&gt;0,#REF!&lt;5),D84&amp;#REF!,D84&amp;"9"))</f>
        <v>ZZZ9</v>
      </c>
      <c r="L84" s="388">
        <f t="shared" si="3"/>
        <v>999</v>
      </c>
      <c r="M84" s="424">
        <f t="shared" si="4"/>
        <v>999</v>
      </c>
      <c r="N84" s="419"/>
      <c r="O84" s="381"/>
      <c r="P84" s="131">
        <f t="shared" si="5"/>
        <v>999</v>
      </c>
      <c r="Q84" s="107"/>
    </row>
    <row r="85" spans="1:17" s="11" customFormat="1" ht="18.75" customHeight="1">
      <c r="A85" s="389">
        <v>79</v>
      </c>
      <c r="B85" s="105"/>
      <c r="C85" s="105"/>
      <c r="D85" s="106"/>
      <c r="E85" s="404"/>
      <c r="F85" s="130"/>
      <c r="G85" s="130"/>
      <c r="H85" s="490"/>
      <c r="I85" s="427"/>
      <c r="J85" s="386" t="e">
        <f>IF(AND(Q85="",#REF!&gt;0,#REF!&lt;5),K85,)</f>
        <v>#REF!</v>
      </c>
      <c r="K85" s="384" t="str">
        <f>IF(D85="","ZZZ9",IF(AND(#REF!&gt;0,#REF!&lt;5),D85&amp;#REF!,D85&amp;"9"))</f>
        <v>ZZZ9</v>
      </c>
      <c r="L85" s="388">
        <f t="shared" si="3"/>
        <v>999</v>
      </c>
      <c r="M85" s="424">
        <f t="shared" si="4"/>
        <v>999</v>
      </c>
      <c r="N85" s="419"/>
      <c r="O85" s="381"/>
      <c r="P85" s="131">
        <f t="shared" si="5"/>
        <v>999</v>
      </c>
      <c r="Q85" s="107"/>
    </row>
    <row r="86" spans="1:17" s="11" customFormat="1" ht="18.75" customHeight="1">
      <c r="A86" s="389">
        <v>80</v>
      </c>
      <c r="B86" s="105"/>
      <c r="C86" s="105"/>
      <c r="D86" s="106"/>
      <c r="E86" s="404"/>
      <c r="F86" s="130"/>
      <c r="G86" s="130"/>
      <c r="H86" s="490"/>
      <c r="I86" s="427"/>
      <c r="J86" s="386" t="e">
        <f>IF(AND(Q86="",#REF!&gt;0,#REF!&lt;5),K86,)</f>
        <v>#REF!</v>
      </c>
      <c r="K86" s="384" t="str">
        <f>IF(D86="","ZZZ9",IF(AND(#REF!&gt;0,#REF!&lt;5),D86&amp;#REF!,D86&amp;"9"))</f>
        <v>ZZZ9</v>
      </c>
      <c r="L86" s="388">
        <f t="shared" si="3"/>
        <v>999</v>
      </c>
      <c r="M86" s="424">
        <f t="shared" si="4"/>
        <v>999</v>
      </c>
      <c r="N86" s="419"/>
      <c r="O86" s="381"/>
      <c r="P86" s="131">
        <f t="shared" si="5"/>
        <v>999</v>
      </c>
      <c r="Q86" s="107"/>
    </row>
    <row r="87" spans="1:17" s="11" customFormat="1" ht="18.75" customHeight="1">
      <c r="A87" s="389">
        <v>81</v>
      </c>
      <c r="B87" s="105"/>
      <c r="C87" s="105"/>
      <c r="D87" s="106"/>
      <c r="E87" s="404"/>
      <c r="F87" s="130"/>
      <c r="G87" s="130"/>
      <c r="H87" s="490"/>
      <c r="I87" s="427"/>
      <c r="J87" s="386" t="e">
        <f>IF(AND(Q87="",#REF!&gt;0,#REF!&lt;5),K87,)</f>
        <v>#REF!</v>
      </c>
      <c r="K87" s="384" t="str">
        <f>IF(D87="","ZZZ9",IF(AND(#REF!&gt;0,#REF!&lt;5),D87&amp;#REF!,D87&amp;"9"))</f>
        <v>ZZZ9</v>
      </c>
      <c r="L87" s="388">
        <f t="shared" si="3"/>
        <v>999</v>
      </c>
      <c r="M87" s="424">
        <f t="shared" si="4"/>
        <v>999</v>
      </c>
      <c r="N87" s="419"/>
      <c r="O87" s="381"/>
      <c r="P87" s="131">
        <f t="shared" si="5"/>
        <v>999</v>
      </c>
      <c r="Q87" s="107"/>
    </row>
    <row r="88" spans="1:17" s="11" customFormat="1" ht="18.75" customHeight="1">
      <c r="A88" s="389">
        <v>82</v>
      </c>
      <c r="B88" s="105"/>
      <c r="C88" s="105"/>
      <c r="D88" s="106"/>
      <c r="E88" s="404"/>
      <c r="F88" s="130"/>
      <c r="G88" s="130"/>
      <c r="H88" s="490"/>
      <c r="I88" s="427"/>
      <c r="J88" s="386" t="e">
        <f>IF(AND(Q88="",#REF!&gt;0,#REF!&lt;5),K88,)</f>
        <v>#REF!</v>
      </c>
      <c r="K88" s="384" t="str">
        <f>IF(D88="","ZZZ9",IF(AND(#REF!&gt;0,#REF!&lt;5),D88&amp;#REF!,D88&amp;"9"))</f>
        <v>ZZZ9</v>
      </c>
      <c r="L88" s="388">
        <f t="shared" si="3"/>
        <v>999</v>
      </c>
      <c r="M88" s="424">
        <f t="shared" si="4"/>
        <v>999</v>
      </c>
      <c r="N88" s="419"/>
      <c r="O88" s="381"/>
      <c r="P88" s="131">
        <f t="shared" si="5"/>
        <v>999</v>
      </c>
      <c r="Q88" s="107"/>
    </row>
    <row r="89" spans="1:17" s="11" customFormat="1" ht="18.75" customHeight="1">
      <c r="A89" s="389">
        <v>83</v>
      </c>
      <c r="B89" s="105"/>
      <c r="C89" s="105"/>
      <c r="D89" s="106"/>
      <c r="E89" s="404"/>
      <c r="F89" s="130"/>
      <c r="G89" s="130"/>
      <c r="H89" s="490"/>
      <c r="I89" s="427"/>
      <c r="J89" s="386" t="e">
        <f>IF(AND(Q89="",#REF!&gt;0,#REF!&lt;5),K89,)</f>
        <v>#REF!</v>
      </c>
      <c r="K89" s="384" t="str">
        <f>IF(D89="","ZZZ9",IF(AND(#REF!&gt;0,#REF!&lt;5),D89&amp;#REF!,D89&amp;"9"))</f>
        <v>ZZZ9</v>
      </c>
      <c r="L89" s="388">
        <f t="shared" si="3"/>
        <v>999</v>
      </c>
      <c r="M89" s="424">
        <f t="shared" si="4"/>
        <v>999</v>
      </c>
      <c r="N89" s="419"/>
      <c r="O89" s="381"/>
      <c r="P89" s="131">
        <f t="shared" si="5"/>
        <v>999</v>
      </c>
      <c r="Q89" s="107"/>
    </row>
    <row r="90" spans="1:17" s="11" customFormat="1" ht="18.75" customHeight="1">
      <c r="A90" s="389">
        <v>84</v>
      </c>
      <c r="B90" s="105"/>
      <c r="C90" s="105"/>
      <c r="D90" s="106"/>
      <c r="E90" s="404"/>
      <c r="F90" s="130"/>
      <c r="G90" s="130"/>
      <c r="H90" s="490"/>
      <c r="I90" s="427"/>
      <c r="J90" s="386" t="e">
        <f>IF(AND(Q90="",#REF!&gt;0,#REF!&lt;5),K90,)</f>
        <v>#REF!</v>
      </c>
      <c r="K90" s="384" t="str">
        <f>IF(D90="","ZZZ9",IF(AND(#REF!&gt;0,#REF!&lt;5),D90&amp;#REF!,D90&amp;"9"))</f>
        <v>ZZZ9</v>
      </c>
      <c r="L90" s="388">
        <f t="shared" si="3"/>
        <v>999</v>
      </c>
      <c r="M90" s="424">
        <f t="shared" si="4"/>
        <v>999</v>
      </c>
      <c r="N90" s="419"/>
      <c r="O90" s="381"/>
      <c r="P90" s="131">
        <f t="shared" si="5"/>
        <v>999</v>
      </c>
      <c r="Q90" s="107"/>
    </row>
    <row r="91" spans="1:17" s="11" customFormat="1" ht="18.75" customHeight="1">
      <c r="A91" s="389">
        <v>85</v>
      </c>
      <c r="B91" s="105"/>
      <c r="C91" s="105"/>
      <c r="D91" s="106"/>
      <c r="E91" s="404"/>
      <c r="F91" s="130"/>
      <c r="G91" s="130"/>
      <c r="H91" s="490"/>
      <c r="I91" s="427"/>
      <c r="J91" s="386" t="e">
        <f>IF(AND(Q91="",#REF!&gt;0,#REF!&lt;5),K91,)</f>
        <v>#REF!</v>
      </c>
      <c r="K91" s="384" t="str">
        <f>IF(D91="","ZZZ9",IF(AND(#REF!&gt;0,#REF!&lt;5),D91&amp;#REF!,D91&amp;"9"))</f>
        <v>ZZZ9</v>
      </c>
      <c r="L91" s="388">
        <f t="shared" si="3"/>
        <v>999</v>
      </c>
      <c r="M91" s="424">
        <f t="shared" si="4"/>
        <v>999</v>
      </c>
      <c r="N91" s="419"/>
      <c r="O91" s="381"/>
      <c r="P91" s="131">
        <f t="shared" si="5"/>
        <v>999</v>
      </c>
      <c r="Q91" s="107"/>
    </row>
    <row r="92" spans="1:17" s="11" customFormat="1" ht="18.75" customHeight="1">
      <c r="A92" s="389">
        <v>86</v>
      </c>
      <c r="B92" s="105"/>
      <c r="C92" s="105"/>
      <c r="D92" s="106"/>
      <c r="E92" s="404"/>
      <c r="F92" s="130"/>
      <c r="G92" s="130"/>
      <c r="H92" s="490"/>
      <c r="I92" s="427"/>
      <c r="J92" s="386" t="e">
        <f>IF(AND(Q92="",#REF!&gt;0,#REF!&lt;5),K92,)</f>
        <v>#REF!</v>
      </c>
      <c r="K92" s="384" t="str">
        <f>IF(D92="","ZZZ9",IF(AND(#REF!&gt;0,#REF!&lt;5),D92&amp;#REF!,D92&amp;"9"))</f>
        <v>ZZZ9</v>
      </c>
      <c r="L92" s="388">
        <f t="shared" si="3"/>
        <v>999</v>
      </c>
      <c r="M92" s="424">
        <f t="shared" si="4"/>
        <v>999</v>
      </c>
      <c r="N92" s="419"/>
      <c r="O92" s="381"/>
      <c r="P92" s="131">
        <f t="shared" si="5"/>
        <v>999</v>
      </c>
      <c r="Q92" s="107"/>
    </row>
    <row r="93" spans="1:17" s="11" customFormat="1" ht="18.75" customHeight="1">
      <c r="A93" s="389">
        <v>87</v>
      </c>
      <c r="B93" s="105"/>
      <c r="C93" s="105"/>
      <c r="D93" s="106"/>
      <c r="E93" s="404"/>
      <c r="F93" s="130"/>
      <c r="G93" s="130"/>
      <c r="H93" s="490"/>
      <c r="I93" s="427"/>
      <c r="J93" s="386" t="e">
        <f>IF(AND(Q93="",#REF!&gt;0,#REF!&lt;5),K93,)</f>
        <v>#REF!</v>
      </c>
      <c r="K93" s="384" t="str">
        <f>IF(D93="","ZZZ9",IF(AND(#REF!&gt;0,#REF!&lt;5),D93&amp;#REF!,D93&amp;"9"))</f>
        <v>ZZZ9</v>
      </c>
      <c r="L93" s="388">
        <f t="shared" si="3"/>
        <v>999</v>
      </c>
      <c r="M93" s="424">
        <f t="shared" si="4"/>
        <v>999</v>
      </c>
      <c r="N93" s="419"/>
      <c r="O93" s="381"/>
      <c r="P93" s="131">
        <f t="shared" si="5"/>
        <v>999</v>
      </c>
      <c r="Q93" s="107"/>
    </row>
    <row r="94" spans="1:17" s="11" customFormat="1" ht="18.75" customHeight="1">
      <c r="A94" s="389">
        <v>88</v>
      </c>
      <c r="B94" s="105"/>
      <c r="C94" s="105"/>
      <c r="D94" s="106"/>
      <c r="E94" s="404"/>
      <c r="F94" s="130"/>
      <c r="G94" s="130"/>
      <c r="H94" s="490"/>
      <c r="I94" s="427"/>
      <c r="J94" s="386" t="e">
        <f>IF(AND(Q94="",#REF!&gt;0,#REF!&lt;5),K94,)</f>
        <v>#REF!</v>
      </c>
      <c r="K94" s="384" t="str">
        <f>IF(D94="","ZZZ9",IF(AND(#REF!&gt;0,#REF!&lt;5),D94&amp;#REF!,D94&amp;"9"))</f>
        <v>ZZZ9</v>
      </c>
      <c r="L94" s="388">
        <f t="shared" si="3"/>
        <v>999</v>
      </c>
      <c r="M94" s="424">
        <f t="shared" si="4"/>
        <v>999</v>
      </c>
      <c r="N94" s="419"/>
      <c r="O94" s="381"/>
      <c r="P94" s="131">
        <f t="shared" si="5"/>
        <v>999</v>
      </c>
      <c r="Q94" s="107"/>
    </row>
    <row r="95" spans="1:17" s="11" customFormat="1" ht="18.75" customHeight="1">
      <c r="A95" s="389">
        <v>89</v>
      </c>
      <c r="B95" s="105"/>
      <c r="C95" s="105"/>
      <c r="D95" s="106"/>
      <c r="E95" s="404"/>
      <c r="F95" s="130"/>
      <c r="G95" s="130"/>
      <c r="H95" s="490"/>
      <c r="I95" s="427"/>
      <c r="J95" s="386" t="e">
        <f>IF(AND(Q95="",#REF!&gt;0,#REF!&lt;5),K95,)</f>
        <v>#REF!</v>
      </c>
      <c r="K95" s="384" t="str">
        <f>IF(D95="","ZZZ9",IF(AND(#REF!&gt;0,#REF!&lt;5),D95&amp;#REF!,D95&amp;"9"))</f>
        <v>ZZZ9</v>
      </c>
      <c r="L95" s="388">
        <f t="shared" si="3"/>
        <v>999</v>
      </c>
      <c r="M95" s="424">
        <f t="shared" si="4"/>
        <v>999</v>
      </c>
      <c r="N95" s="419"/>
      <c r="O95" s="381"/>
      <c r="P95" s="131">
        <f t="shared" si="5"/>
        <v>999</v>
      </c>
      <c r="Q95" s="107"/>
    </row>
    <row r="96" spans="1:17" s="11" customFormat="1" ht="18.75" customHeight="1">
      <c r="A96" s="389">
        <v>90</v>
      </c>
      <c r="B96" s="105"/>
      <c r="C96" s="105"/>
      <c r="D96" s="106"/>
      <c r="E96" s="404"/>
      <c r="F96" s="130"/>
      <c r="G96" s="130"/>
      <c r="H96" s="490"/>
      <c r="I96" s="427"/>
      <c r="J96" s="386" t="e">
        <f>IF(AND(Q96="",#REF!&gt;0,#REF!&lt;5),K96,)</f>
        <v>#REF!</v>
      </c>
      <c r="K96" s="384" t="str">
        <f>IF(D96="","ZZZ9",IF(AND(#REF!&gt;0,#REF!&lt;5),D96&amp;#REF!,D96&amp;"9"))</f>
        <v>ZZZ9</v>
      </c>
      <c r="L96" s="388">
        <f t="shared" si="3"/>
        <v>999</v>
      </c>
      <c r="M96" s="424">
        <f t="shared" si="4"/>
        <v>999</v>
      </c>
      <c r="N96" s="419"/>
      <c r="O96" s="381"/>
      <c r="P96" s="131">
        <f t="shared" si="5"/>
        <v>999</v>
      </c>
      <c r="Q96" s="107"/>
    </row>
    <row r="97" spans="1:17" s="11" customFormat="1" ht="18.75" customHeight="1">
      <c r="A97" s="389">
        <v>91</v>
      </c>
      <c r="B97" s="105"/>
      <c r="C97" s="105"/>
      <c r="D97" s="106"/>
      <c r="E97" s="404"/>
      <c r="F97" s="130"/>
      <c r="G97" s="130"/>
      <c r="H97" s="490"/>
      <c r="I97" s="427"/>
      <c r="J97" s="386" t="e">
        <f>IF(AND(Q97="",#REF!&gt;0,#REF!&lt;5),K97,)</f>
        <v>#REF!</v>
      </c>
      <c r="K97" s="384" t="str">
        <f>IF(D97="","ZZZ9",IF(AND(#REF!&gt;0,#REF!&lt;5),D97&amp;#REF!,D97&amp;"9"))</f>
        <v>ZZZ9</v>
      </c>
      <c r="L97" s="388">
        <f t="shared" si="3"/>
        <v>999</v>
      </c>
      <c r="M97" s="424">
        <f t="shared" si="4"/>
        <v>999</v>
      </c>
      <c r="N97" s="419"/>
      <c r="O97" s="381"/>
      <c r="P97" s="131">
        <f t="shared" si="5"/>
        <v>999</v>
      </c>
      <c r="Q97" s="107"/>
    </row>
    <row r="98" spans="1:17" s="11" customFormat="1" ht="18.75" customHeight="1">
      <c r="A98" s="389">
        <v>92</v>
      </c>
      <c r="B98" s="105"/>
      <c r="C98" s="105"/>
      <c r="D98" s="106"/>
      <c r="E98" s="404"/>
      <c r="F98" s="130"/>
      <c r="G98" s="130"/>
      <c r="H98" s="490"/>
      <c r="I98" s="427"/>
      <c r="J98" s="386" t="e">
        <f>IF(AND(Q98="",#REF!&gt;0,#REF!&lt;5),K98,)</f>
        <v>#REF!</v>
      </c>
      <c r="K98" s="384" t="str">
        <f>IF(D98="","ZZZ9",IF(AND(#REF!&gt;0,#REF!&lt;5),D98&amp;#REF!,D98&amp;"9"))</f>
        <v>ZZZ9</v>
      </c>
      <c r="L98" s="388">
        <f t="shared" si="3"/>
        <v>999</v>
      </c>
      <c r="M98" s="424">
        <f t="shared" si="4"/>
        <v>999</v>
      </c>
      <c r="N98" s="419"/>
      <c r="O98" s="381"/>
      <c r="P98" s="131">
        <f t="shared" si="5"/>
        <v>999</v>
      </c>
      <c r="Q98" s="107"/>
    </row>
    <row r="99" spans="1:17" s="11" customFormat="1" ht="18.75" customHeight="1">
      <c r="A99" s="389">
        <v>93</v>
      </c>
      <c r="B99" s="105"/>
      <c r="C99" s="105"/>
      <c r="D99" s="106"/>
      <c r="E99" s="404"/>
      <c r="F99" s="130"/>
      <c r="G99" s="130"/>
      <c r="H99" s="490"/>
      <c r="I99" s="427"/>
      <c r="J99" s="386" t="e">
        <f>IF(AND(Q99="",#REF!&gt;0,#REF!&lt;5),K99,)</f>
        <v>#REF!</v>
      </c>
      <c r="K99" s="384" t="str">
        <f>IF(D99="","ZZZ9",IF(AND(#REF!&gt;0,#REF!&lt;5),D99&amp;#REF!,D99&amp;"9"))</f>
        <v>ZZZ9</v>
      </c>
      <c r="L99" s="388">
        <f t="shared" si="3"/>
        <v>999</v>
      </c>
      <c r="M99" s="424">
        <f t="shared" si="4"/>
        <v>999</v>
      </c>
      <c r="N99" s="419"/>
      <c r="O99" s="381"/>
      <c r="P99" s="131">
        <f t="shared" si="5"/>
        <v>999</v>
      </c>
      <c r="Q99" s="107"/>
    </row>
    <row r="100" spans="1:17" s="11" customFormat="1" ht="18.75" customHeight="1">
      <c r="A100" s="389">
        <v>94</v>
      </c>
      <c r="B100" s="105"/>
      <c r="C100" s="105"/>
      <c r="D100" s="106"/>
      <c r="E100" s="404"/>
      <c r="F100" s="130"/>
      <c r="G100" s="130"/>
      <c r="H100" s="490"/>
      <c r="I100" s="427"/>
      <c r="J100" s="386" t="e">
        <f>IF(AND(Q100="",#REF!&gt;0,#REF!&lt;5),K100,)</f>
        <v>#REF!</v>
      </c>
      <c r="K100" s="384" t="str">
        <f>IF(D100="","ZZZ9",IF(AND(#REF!&gt;0,#REF!&lt;5),D100&amp;#REF!,D100&amp;"9"))</f>
        <v>ZZZ9</v>
      </c>
      <c r="L100" s="388">
        <f t="shared" si="3"/>
        <v>999</v>
      </c>
      <c r="M100" s="424">
        <f t="shared" si="4"/>
        <v>999</v>
      </c>
      <c r="N100" s="419"/>
      <c r="O100" s="381"/>
      <c r="P100" s="131">
        <f t="shared" si="5"/>
        <v>999</v>
      </c>
      <c r="Q100" s="107"/>
    </row>
    <row r="101" spans="1:17" s="11" customFormat="1" ht="18.75" customHeight="1">
      <c r="A101" s="389">
        <v>95</v>
      </c>
      <c r="B101" s="105"/>
      <c r="C101" s="105"/>
      <c r="D101" s="106"/>
      <c r="E101" s="404"/>
      <c r="F101" s="130"/>
      <c r="G101" s="130"/>
      <c r="H101" s="490"/>
      <c r="I101" s="427"/>
      <c r="J101" s="386" t="e">
        <f>IF(AND(Q101="",#REF!&gt;0,#REF!&lt;5),K101,)</f>
        <v>#REF!</v>
      </c>
      <c r="K101" s="384" t="str">
        <f>IF(D101="","ZZZ9",IF(AND(#REF!&gt;0,#REF!&lt;5),D101&amp;#REF!,D101&amp;"9"))</f>
        <v>ZZZ9</v>
      </c>
      <c r="L101" s="388">
        <f aca="true" t="shared" si="6" ref="L101:L134">IF(Q101="",999,Q101)</f>
        <v>999</v>
      </c>
      <c r="M101" s="424">
        <f aca="true" t="shared" si="7" ref="M101:M134">IF(P101=999,999,1)</f>
        <v>999</v>
      </c>
      <c r="N101" s="419"/>
      <c r="O101" s="381"/>
      <c r="P101" s="131">
        <f aca="true" t="shared" si="8" ref="P101:P134">IF(N101="DA",1,IF(N101="WC",2,IF(N101="SE",3,IF(N101="Q",4,IF(N101="LL",5,999)))))</f>
        <v>999</v>
      </c>
      <c r="Q101" s="107"/>
    </row>
    <row r="102" spans="1:17" s="11" customFormat="1" ht="18.75" customHeight="1">
      <c r="A102" s="389">
        <v>96</v>
      </c>
      <c r="B102" s="105"/>
      <c r="C102" s="105"/>
      <c r="D102" s="106"/>
      <c r="E102" s="404"/>
      <c r="F102" s="130"/>
      <c r="G102" s="130"/>
      <c r="H102" s="490"/>
      <c r="I102" s="427"/>
      <c r="J102" s="386" t="e">
        <f>IF(AND(Q102="",#REF!&gt;0,#REF!&lt;5),K102,)</f>
        <v>#REF!</v>
      </c>
      <c r="K102" s="384" t="str">
        <f>IF(D102="","ZZZ9",IF(AND(#REF!&gt;0,#REF!&lt;5),D102&amp;#REF!,D102&amp;"9"))</f>
        <v>ZZZ9</v>
      </c>
      <c r="L102" s="388">
        <f t="shared" si="6"/>
        <v>999</v>
      </c>
      <c r="M102" s="424">
        <f t="shared" si="7"/>
        <v>999</v>
      </c>
      <c r="N102" s="419"/>
      <c r="O102" s="381"/>
      <c r="P102" s="131">
        <f t="shared" si="8"/>
        <v>999</v>
      </c>
      <c r="Q102" s="107"/>
    </row>
    <row r="103" spans="1:17" s="11" customFormat="1" ht="18.75" customHeight="1">
      <c r="A103" s="389">
        <v>97</v>
      </c>
      <c r="B103" s="105"/>
      <c r="C103" s="105"/>
      <c r="D103" s="106"/>
      <c r="E103" s="404"/>
      <c r="F103" s="130"/>
      <c r="G103" s="130"/>
      <c r="H103" s="490"/>
      <c r="I103" s="427"/>
      <c r="J103" s="386" t="e">
        <f>IF(AND(Q103="",#REF!&gt;0,#REF!&lt;5),K103,)</f>
        <v>#REF!</v>
      </c>
      <c r="K103" s="384" t="str">
        <f>IF(D103="","ZZZ9",IF(AND(#REF!&gt;0,#REF!&lt;5),D103&amp;#REF!,D103&amp;"9"))</f>
        <v>ZZZ9</v>
      </c>
      <c r="L103" s="388">
        <f t="shared" si="6"/>
        <v>999</v>
      </c>
      <c r="M103" s="424">
        <f t="shared" si="7"/>
        <v>999</v>
      </c>
      <c r="N103" s="419"/>
      <c r="O103" s="381"/>
      <c r="P103" s="131">
        <f t="shared" si="8"/>
        <v>999</v>
      </c>
      <c r="Q103" s="107"/>
    </row>
    <row r="104" spans="1:17" s="11" customFormat="1" ht="18.75" customHeight="1">
      <c r="A104" s="389">
        <v>98</v>
      </c>
      <c r="B104" s="105"/>
      <c r="C104" s="105"/>
      <c r="D104" s="106"/>
      <c r="E104" s="404"/>
      <c r="F104" s="130"/>
      <c r="G104" s="130"/>
      <c r="H104" s="490"/>
      <c r="I104" s="427"/>
      <c r="J104" s="386" t="e">
        <f>IF(AND(Q104="",#REF!&gt;0,#REF!&lt;5),K104,)</f>
        <v>#REF!</v>
      </c>
      <c r="K104" s="384" t="str">
        <f>IF(D104="","ZZZ9",IF(AND(#REF!&gt;0,#REF!&lt;5),D104&amp;#REF!,D104&amp;"9"))</f>
        <v>ZZZ9</v>
      </c>
      <c r="L104" s="388">
        <f t="shared" si="6"/>
        <v>999</v>
      </c>
      <c r="M104" s="424">
        <f t="shared" si="7"/>
        <v>999</v>
      </c>
      <c r="N104" s="419"/>
      <c r="O104" s="381"/>
      <c r="P104" s="131">
        <f t="shared" si="8"/>
        <v>999</v>
      </c>
      <c r="Q104" s="107"/>
    </row>
    <row r="105" spans="1:17" s="11" customFormat="1" ht="18.75" customHeight="1">
      <c r="A105" s="389">
        <v>99</v>
      </c>
      <c r="B105" s="105"/>
      <c r="C105" s="105"/>
      <c r="D105" s="106"/>
      <c r="E105" s="404"/>
      <c r="F105" s="130"/>
      <c r="G105" s="130"/>
      <c r="H105" s="490"/>
      <c r="I105" s="427"/>
      <c r="J105" s="386" t="e">
        <f>IF(AND(Q105="",#REF!&gt;0,#REF!&lt;5),K105,)</f>
        <v>#REF!</v>
      </c>
      <c r="K105" s="384" t="str">
        <f>IF(D105="","ZZZ9",IF(AND(#REF!&gt;0,#REF!&lt;5),D105&amp;#REF!,D105&amp;"9"))</f>
        <v>ZZZ9</v>
      </c>
      <c r="L105" s="388">
        <f t="shared" si="6"/>
        <v>999</v>
      </c>
      <c r="M105" s="424">
        <f t="shared" si="7"/>
        <v>999</v>
      </c>
      <c r="N105" s="419"/>
      <c r="O105" s="381"/>
      <c r="P105" s="131">
        <f t="shared" si="8"/>
        <v>999</v>
      </c>
      <c r="Q105" s="107"/>
    </row>
    <row r="106" spans="1:17" s="11" customFormat="1" ht="18.75" customHeight="1">
      <c r="A106" s="389">
        <v>100</v>
      </c>
      <c r="B106" s="105"/>
      <c r="C106" s="105"/>
      <c r="D106" s="106"/>
      <c r="E106" s="404"/>
      <c r="F106" s="130"/>
      <c r="G106" s="130"/>
      <c r="H106" s="490"/>
      <c r="I106" s="427"/>
      <c r="J106" s="386" t="e">
        <f>IF(AND(Q106="",#REF!&gt;0,#REF!&lt;5),K106,)</f>
        <v>#REF!</v>
      </c>
      <c r="K106" s="384" t="str">
        <f>IF(D106="","ZZZ9",IF(AND(#REF!&gt;0,#REF!&lt;5),D106&amp;#REF!,D106&amp;"9"))</f>
        <v>ZZZ9</v>
      </c>
      <c r="L106" s="388">
        <f t="shared" si="6"/>
        <v>999</v>
      </c>
      <c r="M106" s="424">
        <f t="shared" si="7"/>
        <v>999</v>
      </c>
      <c r="N106" s="419"/>
      <c r="O106" s="381"/>
      <c r="P106" s="131">
        <f t="shared" si="8"/>
        <v>999</v>
      </c>
      <c r="Q106" s="107"/>
    </row>
    <row r="107" spans="1:17" s="11" customFormat="1" ht="18.75" customHeight="1">
      <c r="A107" s="389">
        <v>101</v>
      </c>
      <c r="B107" s="105"/>
      <c r="C107" s="105"/>
      <c r="D107" s="106"/>
      <c r="E107" s="404"/>
      <c r="F107" s="130"/>
      <c r="G107" s="130"/>
      <c r="H107" s="490"/>
      <c r="I107" s="427"/>
      <c r="J107" s="386" t="e">
        <f>IF(AND(Q107="",#REF!&gt;0,#REF!&lt;5),K107,)</f>
        <v>#REF!</v>
      </c>
      <c r="K107" s="384" t="str">
        <f>IF(D107="","ZZZ9",IF(AND(#REF!&gt;0,#REF!&lt;5),D107&amp;#REF!,D107&amp;"9"))</f>
        <v>ZZZ9</v>
      </c>
      <c r="L107" s="388">
        <f t="shared" si="6"/>
        <v>999</v>
      </c>
      <c r="M107" s="424">
        <f t="shared" si="7"/>
        <v>999</v>
      </c>
      <c r="N107" s="419"/>
      <c r="O107" s="381"/>
      <c r="P107" s="131">
        <f t="shared" si="8"/>
        <v>999</v>
      </c>
      <c r="Q107" s="107"/>
    </row>
    <row r="108" spans="1:17" s="11" customFormat="1" ht="18.75" customHeight="1">
      <c r="A108" s="389">
        <v>102</v>
      </c>
      <c r="B108" s="105"/>
      <c r="C108" s="105"/>
      <c r="D108" s="106"/>
      <c r="E108" s="404"/>
      <c r="F108" s="130"/>
      <c r="G108" s="130"/>
      <c r="H108" s="490"/>
      <c r="I108" s="427"/>
      <c r="J108" s="386" t="e">
        <f>IF(AND(Q108="",#REF!&gt;0,#REF!&lt;5),K108,)</f>
        <v>#REF!</v>
      </c>
      <c r="K108" s="384" t="str">
        <f>IF(D108="","ZZZ9",IF(AND(#REF!&gt;0,#REF!&lt;5),D108&amp;#REF!,D108&amp;"9"))</f>
        <v>ZZZ9</v>
      </c>
      <c r="L108" s="388">
        <f t="shared" si="6"/>
        <v>999</v>
      </c>
      <c r="M108" s="424">
        <f t="shared" si="7"/>
        <v>999</v>
      </c>
      <c r="N108" s="419"/>
      <c r="O108" s="381"/>
      <c r="P108" s="131">
        <f t="shared" si="8"/>
        <v>999</v>
      </c>
      <c r="Q108" s="107"/>
    </row>
    <row r="109" spans="1:17" s="11" customFormat="1" ht="18.75" customHeight="1">
      <c r="A109" s="389">
        <v>103</v>
      </c>
      <c r="B109" s="105"/>
      <c r="C109" s="105"/>
      <c r="D109" s="106"/>
      <c r="E109" s="404"/>
      <c r="F109" s="130"/>
      <c r="G109" s="130"/>
      <c r="H109" s="490"/>
      <c r="I109" s="427"/>
      <c r="J109" s="386" t="e">
        <f>IF(AND(Q109="",#REF!&gt;0,#REF!&lt;5),K109,)</f>
        <v>#REF!</v>
      </c>
      <c r="K109" s="384" t="str">
        <f>IF(D109="","ZZZ9",IF(AND(#REF!&gt;0,#REF!&lt;5),D109&amp;#REF!,D109&amp;"9"))</f>
        <v>ZZZ9</v>
      </c>
      <c r="L109" s="388">
        <f t="shared" si="6"/>
        <v>999</v>
      </c>
      <c r="M109" s="424">
        <f t="shared" si="7"/>
        <v>999</v>
      </c>
      <c r="N109" s="419"/>
      <c r="O109" s="381"/>
      <c r="P109" s="131">
        <f t="shared" si="8"/>
        <v>999</v>
      </c>
      <c r="Q109" s="107"/>
    </row>
    <row r="110" spans="1:17" s="11" customFormat="1" ht="18.75" customHeight="1">
      <c r="A110" s="389">
        <v>104</v>
      </c>
      <c r="B110" s="105"/>
      <c r="C110" s="105"/>
      <c r="D110" s="106"/>
      <c r="E110" s="404"/>
      <c r="F110" s="130"/>
      <c r="G110" s="130"/>
      <c r="H110" s="490"/>
      <c r="I110" s="427"/>
      <c r="J110" s="386" t="e">
        <f>IF(AND(Q110="",#REF!&gt;0,#REF!&lt;5),K110,)</f>
        <v>#REF!</v>
      </c>
      <c r="K110" s="384" t="str">
        <f>IF(D110="","ZZZ9",IF(AND(#REF!&gt;0,#REF!&lt;5),D110&amp;#REF!,D110&amp;"9"))</f>
        <v>ZZZ9</v>
      </c>
      <c r="L110" s="388">
        <f t="shared" si="6"/>
        <v>999</v>
      </c>
      <c r="M110" s="424">
        <f t="shared" si="7"/>
        <v>999</v>
      </c>
      <c r="N110" s="419"/>
      <c r="O110" s="381"/>
      <c r="P110" s="131">
        <f t="shared" si="8"/>
        <v>999</v>
      </c>
      <c r="Q110" s="107"/>
    </row>
    <row r="111" spans="1:17" s="11" customFormat="1" ht="18.75" customHeight="1">
      <c r="A111" s="389">
        <v>105</v>
      </c>
      <c r="B111" s="105"/>
      <c r="C111" s="105"/>
      <c r="D111" s="106"/>
      <c r="E111" s="404"/>
      <c r="F111" s="130"/>
      <c r="G111" s="130"/>
      <c r="H111" s="490"/>
      <c r="I111" s="427"/>
      <c r="J111" s="386" t="e">
        <f>IF(AND(Q111="",#REF!&gt;0,#REF!&lt;5),K111,)</f>
        <v>#REF!</v>
      </c>
      <c r="K111" s="384" t="str">
        <f>IF(D111="","ZZZ9",IF(AND(#REF!&gt;0,#REF!&lt;5),D111&amp;#REF!,D111&amp;"9"))</f>
        <v>ZZZ9</v>
      </c>
      <c r="L111" s="388">
        <f t="shared" si="6"/>
        <v>999</v>
      </c>
      <c r="M111" s="424">
        <f t="shared" si="7"/>
        <v>999</v>
      </c>
      <c r="N111" s="419"/>
      <c r="O111" s="381"/>
      <c r="P111" s="131">
        <f t="shared" si="8"/>
        <v>999</v>
      </c>
      <c r="Q111" s="107"/>
    </row>
    <row r="112" spans="1:17" s="11" customFormat="1" ht="18.75" customHeight="1">
      <c r="A112" s="389">
        <v>106</v>
      </c>
      <c r="B112" s="105"/>
      <c r="C112" s="105"/>
      <c r="D112" s="106"/>
      <c r="E112" s="404"/>
      <c r="F112" s="130"/>
      <c r="G112" s="130"/>
      <c r="H112" s="490"/>
      <c r="I112" s="427"/>
      <c r="J112" s="386" t="e">
        <f>IF(AND(Q112="",#REF!&gt;0,#REF!&lt;5),K112,)</f>
        <v>#REF!</v>
      </c>
      <c r="K112" s="384" t="str">
        <f>IF(D112="","ZZZ9",IF(AND(#REF!&gt;0,#REF!&lt;5),D112&amp;#REF!,D112&amp;"9"))</f>
        <v>ZZZ9</v>
      </c>
      <c r="L112" s="388">
        <f t="shared" si="6"/>
        <v>999</v>
      </c>
      <c r="M112" s="424">
        <f t="shared" si="7"/>
        <v>999</v>
      </c>
      <c r="N112" s="419"/>
      <c r="O112" s="381"/>
      <c r="P112" s="131">
        <f t="shared" si="8"/>
        <v>999</v>
      </c>
      <c r="Q112" s="107"/>
    </row>
    <row r="113" spans="1:17" s="11" customFormat="1" ht="18.75" customHeight="1">
      <c r="A113" s="389">
        <v>107</v>
      </c>
      <c r="B113" s="105"/>
      <c r="C113" s="105"/>
      <c r="D113" s="106"/>
      <c r="E113" s="404"/>
      <c r="F113" s="130"/>
      <c r="G113" s="130"/>
      <c r="H113" s="490"/>
      <c r="I113" s="427"/>
      <c r="J113" s="386" t="e">
        <f>IF(AND(Q113="",#REF!&gt;0,#REF!&lt;5),K113,)</f>
        <v>#REF!</v>
      </c>
      <c r="K113" s="384" t="str">
        <f>IF(D113="","ZZZ9",IF(AND(#REF!&gt;0,#REF!&lt;5),D113&amp;#REF!,D113&amp;"9"))</f>
        <v>ZZZ9</v>
      </c>
      <c r="L113" s="388">
        <f t="shared" si="6"/>
        <v>999</v>
      </c>
      <c r="M113" s="424">
        <f t="shared" si="7"/>
        <v>999</v>
      </c>
      <c r="N113" s="419"/>
      <c r="O113" s="381"/>
      <c r="P113" s="131">
        <f t="shared" si="8"/>
        <v>999</v>
      </c>
      <c r="Q113" s="107"/>
    </row>
    <row r="114" spans="1:17" s="11" customFormat="1" ht="18.75" customHeight="1">
      <c r="A114" s="389">
        <v>108</v>
      </c>
      <c r="B114" s="105"/>
      <c r="C114" s="105"/>
      <c r="D114" s="106"/>
      <c r="E114" s="404"/>
      <c r="F114" s="130"/>
      <c r="G114" s="130"/>
      <c r="H114" s="490"/>
      <c r="I114" s="427"/>
      <c r="J114" s="386" t="e">
        <f>IF(AND(Q114="",#REF!&gt;0,#REF!&lt;5),K114,)</f>
        <v>#REF!</v>
      </c>
      <c r="K114" s="384" t="str">
        <f>IF(D114="","ZZZ9",IF(AND(#REF!&gt;0,#REF!&lt;5),D114&amp;#REF!,D114&amp;"9"))</f>
        <v>ZZZ9</v>
      </c>
      <c r="L114" s="388">
        <f t="shared" si="6"/>
        <v>999</v>
      </c>
      <c r="M114" s="424">
        <f t="shared" si="7"/>
        <v>999</v>
      </c>
      <c r="N114" s="419"/>
      <c r="O114" s="381"/>
      <c r="P114" s="131">
        <f t="shared" si="8"/>
        <v>999</v>
      </c>
      <c r="Q114" s="107"/>
    </row>
    <row r="115" spans="1:17" s="11" customFormat="1" ht="18.75" customHeight="1">
      <c r="A115" s="389">
        <v>109</v>
      </c>
      <c r="B115" s="105"/>
      <c r="C115" s="105"/>
      <c r="D115" s="106"/>
      <c r="E115" s="404"/>
      <c r="F115" s="130"/>
      <c r="G115" s="130"/>
      <c r="H115" s="490"/>
      <c r="I115" s="427"/>
      <c r="J115" s="386" t="e">
        <f>IF(AND(Q115="",#REF!&gt;0,#REF!&lt;5),K115,)</f>
        <v>#REF!</v>
      </c>
      <c r="K115" s="384" t="str">
        <f>IF(D115="","ZZZ9",IF(AND(#REF!&gt;0,#REF!&lt;5),D115&amp;#REF!,D115&amp;"9"))</f>
        <v>ZZZ9</v>
      </c>
      <c r="L115" s="388">
        <f t="shared" si="6"/>
        <v>999</v>
      </c>
      <c r="M115" s="424">
        <f t="shared" si="7"/>
        <v>999</v>
      </c>
      <c r="N115" s="419"/>
      <c r="O115" s="381"/>
      <c r="P115" s="131">
        <f t="shared" si="8"/>
        <v>999</v>
      </c>
      <c r="Q115" s="107"/>
    </row>
    <row r="116" spans="1:17" s="11" customFormat="1" ht="18.75" customHeight="1">
      <c r="A116" s="389">
        <v>110</v>
      </c>
      <c r="B116" s="105"/>
      <c r="C116" s="105"/>
      <c r="D116" s="106"/>
      <c r="E116" s="404"/>
      <c r="F116" s="130"/>
      <c r="G116" s="130"/>
      <c r="H116" s="490"/>
      <c r="I116" s="427"/>
      <c r="J116" s="386" t="e">
        <f>IF(AND(Q116="",#REF!&gt;0,#REF!&lt;5),K116,)</f>
        <v>#REF!</v>
      </c>
      <c r="K116" s="384" t="str">
        <f>IF(D116="","ZZZ9",IF(AND(#REF!&gt;0,#REF!&lt;5),D116&amp;#REF!,D116&amp;"9"))</f>
        <v>ZZZ9</v>
      </c>
      <c r="L116" s="388">
        <f t="shared" si="6"/>
        <v>999</v>
      </c>
      <c r="M116" s="424">
        <f t="shared" si="7"/>
        <v>999</v>
      </c>
      <c r="N116" s="419"/>
      <c r="O116" s="381"/>
      <c r="P116" s="131">
        <f t="shared" si="8"/>
        <v>999</v>
      </c>
      <c r="Q116" s="107"/>
    </row>
    <row r="117" spans="1:17" s="11" customFormat="1" ht="18.75" customHeight="1">
      <c r="A117" s="389">
        <v>111</v>
      </c>
      <c r="B117" s="105"/>
      <c r="C117" s="105"/>
      <c r="D117" s="106"/>
      <c r="E117" s="404"/>
      <c r="F117" s="130"/>
      <c r="G117" s="130"/>
      <c r="H117" s="490"/>
      <c r="I117" s="427"/>
      <c r="J117" s="386" t="e">
        <f>IF(AND(Q117="",#REF!&gt;0,#REF!&lt;5),K117,)</f>
        <v>#REF!</v>
      </c>
      <c r="K117" s="384" t="str">
        <f>IF(D117="","ZZZ9",IF(AND(#REF!&gt;0,#REF!&lt;5),D117&amp;#REF!,D117&amp;"9"))</f>
        <v>ZZZ9</v>
      </c>
      <c r="L117" s="388">
        <f t="shared" si="6"/>
        <v>999</v>
      </c>
      <c r="M117" s="424">
        <f t="shared" si="7"/>
        <v>999</v>
      </c>
      <c r="N117" s="419"/>
      <c r="O117" s="381"/>
      <c r="P117" s="131">
        <f t="shared" si="8"/>
        <v>999</v>
      </c>
      <c r="Q117" s="107"/>
    </row>
    <row r="118" spans="1:17" s="11" customFormat="1" ht="18.75" customHeight="1">
      <c r="A118" s="389">
        <v>112</v>
      </c>
      <c r="B118" s="105"/>
      <c r="C118" s="105"/>
      <c r="D118" s="106"/>
      <c r="E118" s="404"/>
      <c r="F118" s="130"/>
      <c r="G118" s="130"/>
      <c r="H118" s="490"/>
      <c r="I118" s="427"/>
      <c r="J118" s="386" t="e">
        <f>IF(AND(Q118="",#REF!&gt;0,#REF!&lt;5),K118,)</f>
        <v>#REF!</v>
      </c>
      <c r="K118" s="384" t="str">
        <f>IF(D118="","ZZZ9",IF(AND(#REF!&gt;0,#REF!&lt;5),D118&amp;#REF!,D118&amp;"9"))</f>
        <v>ZZZ9</v>
      </c>
      <c r="L118" s="388">
        <f t="shared" si="6"/>
        <v>999</v>
      </c>
      <c r="M118" s="424">
        <f t="shared" si="7"/>
        <v>999</v>
      </c>
      <c r="N118" s="419"/>
      <c r="O118" s="381"/>
      <c r="P118" s="131">
        <f t="shared" si="8"/>
        <v>999</v>
      </c>
      <c r="Q118" s="107"/>
    </row>
    <row r="119" spans="1:17" s="11" customFormat="1" ht="18.75" customHeight="1">
      <c r="A119" s="389">
        <v>113</v>
      </c>
      <c r="B119" s="105"/>
      <c r="C119" s="105"/>
      <c r="D119" s="106"/>
      <c r="E119" s="404"/>
      <c r="F119" s="130"/>
      <c r="G119" s="130"/>
      <c r="H119" s="490"/>
      <c r="I119" s="427"/>
      <c r="J119" s="386" t="e">
        <f>IF(AND(Q119="",#REF!&gt;0,#REF!&lt;5),K119,)</f>
        <v>#REF!</v>
      </c>
      <c r="K119" s="384" t="str">
        <f>IF(D119="","ZZZ9",IF(AND(#REF!&gt;0,#REF!&lt;5),D119&amp;#REF!,D119&amp;"9"))</f>
        <v>ZZZ9</v>
      </c>
      <c r="L119" s="388">
        <f t="shared" si="6"/>
        <v>999</v>
      </c>
      <c r="M119" s="424">
        <f t="shared" si="7"/>
        <v>999</v>
      </c>
      <c r="N119" s="419"/>
      <c r="O119" s="381"/>
      <c r="P119" s="131">
        <f t="shared" si="8"/>
        <v>999</v>
      </c>
      <c r="Q119" s="107"/>
    </row>
    <row r="120" spans="1:17" s="11" customFormat="1" ht="18.75" customHeight="1">
      <c r="A120" s="389">
        <v>114</v>
      </c>
      <c r="B120" s="105"/>
      <c r="C120" s="105"/>
      <c r="D120" s="106"/>
      <c r="E120" s="404"/>
      <c r="F120" s="130"/>
      <c r="G120" s="130"/>
      <c r="H120" s="490"/>
      <c r="I120" s="427"/>
      <c r="J120" s="386" t="e">
        <f>IF(AND(Q120="",#REF!&gt;0,#REF!&lt;5),K120,)</f>
        <v>#REF!</v>
      </c>
      <c r="K120" s="384" t="str">
        <f>IF(D120="","ZZZ9",IF(AND(#REF!&gt;0,#REF!&lt;5),D120&amp;#REF!,D120&amp;"9"))</f>
        <v>ZZZ9</v>
      </c>
      <c r="L120" s="388">
        <f t="shared" si="6"/>
        <v>999</v>
      </c>
      <c r="M120" s="424">
        <f t="shared" si="7"/>
        <v>999</v>
      </c>
      <c r="N120" s="419"/>
      <c r="O120" s="381"/>
      <c r="P120" s="131">
        <f t="shared" si="8"/>
        <v>999</v>
      </c>
      <c r="Q120" s="107"/>
    </row>
    <row r="121" spans="1:17" s="11" customFormat="1" ht="18.75" customHeight="1">
      <c r="A121" s="389">
        <v>115</v>
      </c>
      <c r="B121" s="105"/>
      <c r="C121" s="105"/>
      <c r="D121" s="106"/>
      <c r="E121" s="404"/>
      <c r="F121" s="130"/>
      <c r="G121" s="130"/>
      <c r="H121" s="490"/>
      <c r="I121" s="427"/>
      <c r="J121" s="386" t="e">
        <f>IF(AND(Q121="",#REF!&gt;0,#REF!&lt;5),K121,)</f>
        <v>#REF!</v>
      </c>
      <c r="K121" s="384" t="str">
        <f>IF(D121="","ZZZ9",IF(AND(#REF!&gt;0,#REF!&lt;5),D121&amp;#REF!,D121&amp;"9"))</f>
        <v>ZZZ9</v>
      </c>
      <c r="L121" s="388">
        <f t="shared" si="6"/>
        <v>999</v>
      </c>
      <c r="M121" s="424">
        <f t="shared" si="7"/>
        <v>999</v>
      </c>
      <c r="N121" s="419"/>
      <c r="O121" s="381"/>
      <c r="P121" s="131">
        <f t="shared" si="8"/>
        <v>999</v>
      </c>
      <c r="Q121" s="107"/>
    </row>
    <row r="122" spans="1:17" s="11" customFormat="1" ht="18.75" customHeight="1">
      <c r="A122" s="389">
        <v>116</v>
      </c>
      <c r="B122" s="105"/>
      <c r="C122" s="105"/>
      <c r="D122" s="106"/>
      <c r="E122" s="404"/>
      <c r="F122" s="130"/>
      <c r="G122" s="130"/>
      <c r="H122" s="490"/>
      <c r="I122" s="427"/>
      <c r="J122" s="386" t="e">
        <f>IF(AND(Q122="",#REF!&gt;0,#REF!&lt;5),K122,)</f>
        <v>#REF!</v>
      </c>
      <c r="K122" s="384" t="str">
        <f>IF(D122="","ZZZ9",IF(AND(#REF!&gt;0,#REF!&lt;5),D122&amp;#REF!,D122&amp;"9"))</f>
        <v>ZZZ9</v>
      </c>
      <c r="L122" s="388">
        <f t="shared" si="6"/>
        <v>999</v>
      </c>
      <c r="M122" s="424">
        <f t="shared" si="7"/>
        <v>999</v>
      </c>
      <c r="N122" s="419"/>
      <c r="O122" s="381"/>
      <c r="P122" s="131">
        <f t="shared" si="8"/>
        <v>999</v>
      </c>
      <c r="Q122" s="107"/>
    </row>
    <row r="123" spans="1:17" s="11" customFormat="1" ht="18.75" customHeight="1">
      <c r="A123" s="389">
        <v>117</v>
      </c>
      <c r="B123" s="105"/>
      <c r="C123" s="105"/>
      <c r="D123" s="106"/>
      <c r="E123" s="404"/>
      <c r="F123" s="130"/>
      <c r="G123" s="130"/>
      <c r="H123" s="490"/>
      <c r="I123" s="427"/>
      <c r="J123" s="386" t="e">
        <f>IF(AND(Q123="",#REF!&gt;0,#REF!&lt;5),K123,)</f>
        <v>#REF!</v>
      </c>
      <c r="K123" s="384" t="str">
        <f>IF(D123="","ZZZ9",IF(AND(#REF!&gt;0,#REF!&lt;5),D123&amp;#REF!,D123&amp;"9"))</f>
        <v>ZZZ9</v>
      </c>
      <c r="L123" s="388">
        <f t="shared" si="6"/>
        <v>999</v>
      </c>
      <c r="M123" s="424">
        <f t="shared" si="7"/>
        <v>999</v>
      </c>
      <c r="N123" s="419"/>
      <c r="O123" s="381"/>
      <c r="P123" s="131">
        <f t="shared" si="8"/>
        <v>999</v>
      </c>
      <c r="Q123" s="107"/>
    </row>
    <row r="124" spans="1:17" s="11" customFormat="1" ht="18.75" customHeight="1">
      <c r="A124" s="389">
        <v>118</v>
      </c>
      <c r="B124" s="105"/>
      <c r="C124" s="105"/>
      <c r="D124" s="106"/>
      <c r="E124" s="404"/>
      <c r="F124" s="130"/>
      <c r="G124" s="130"/>
      <c r="H124" s="490"/>
      <c r="I124" s="427"/>
      <c r="J124" s="386" t="e">
        <f>IF(AND(Q124="",#REF!&gt;0,#REF!&lt;5),K124,)</f>
        <v>#REF!</v>
      </c>
      <c r="K124" s="384" t="str">
        <f>IF(D124="","ZZZ9",IF(AND(#REF!&gt;0,#REF!&lt;5),D124&amp;#REF!,D124&amp;"9"))</f>
        <v>ZZZ9</v>
      </c>
      <c r="L124" s="388">
        <f t="shared" si="6"/>
        <v>999</v>
      </c>
      <c r="M124" s="424">
        <f t="shared" si="7"/>
        <v>999</v>
      </c>
      <c r="N124" s="419"/>
      <c r="O124" s="381"/>
      <c r="P124" s="131">
        <f t="shared" si="8"/>
        <v>999</v>
      </c>
      <c r="Q124" s="107"/>
    </row>
    <row r="125" spans="1:17" s="11" customFormat="1" ht="18.75" customHeight="1">
      <c r="A125" s="389">
        <v>119</v>
      </c>
      <c r="B125" s="105"/>
      <c r="C125" s="105"/>
      <c r="D125" s="106"/>
      <c r="E125" s="404"/>
      <c r="F125" s="130"/>
      <c r="G125" s="130"/>
      <c r="H125" s="490"/>
      <c r="I125" s="427"/>
      <c r="J125" s="386" t="e">
        <f>IF(AND(Q125="",#REF!&gt;0,#REF!&lt;5),K125,)</f>
        <v>#REF!</v>
      </c>
      <c r="K125" s="384" t="str">
        <f>IF(D125="","ZZZ9",IF(AND(#REF!&gt;0,#REF!&lt;5),D125&amp;#REF!,D125&amp;"9"))</f>
        <v>ZZZ9</v>
      </c>
      <c r="L125" s="388">
        <f t="shared" si="6"/>
        <v>999</v>
      </c>
      <c r="M125" s="424">
        <f t="shared" si="7"/>
        <v>999</v>
      </c>
      <c r="N125" s="419"/>
      <c r="O125" s="381"/>
      <c r="P125" s="131">
        <f t="shared" si="8"/>
        <v>999</v>
      </c>
      <c r="Q125" s="107"/>
    </row>
    <row r="126" spans="1:17" s="11" customFormat="1" ht="18.75" customHeight="1">
      <c r="A126" s="389">
        <v>120</v>
      </c>
      <c r="B126" s="105"/>
      <c r="C126" s="105"/>
      <c r="D126" s="106"/>
      <c r="E126" s="404"/>
      <c r="F126" s="130"/>
      <c r="G126" s="130"/>
      <c r="H126" s="490"/>
      <c r="I126" s="427"/>
      <c r="J126" s="386" t="e">
        <f>IF(AND(Q126="",#REF!&gt;0,#REF!&lt;5),K126,)</f>
        <v>#REF!</v>
      </c>
      <c r="K126" s="384" t="str">
        <f>IF(D126="","ZZZ9",IF(AND(#REF!&gt;0,#REF!&lt;5),D126&amp;#REF!,D126&amp;"9"))</f>
        <v>ZZZ9</v>
      </c>
      <c r="L126" s="388">
        <f t="shared" si="6"/>
        <v>999</v>
      </c>
      <c r="M126" s="424">
        <f t="shared" si="7"/>
        <v>999</v>
      </c>
      <c r="N126" s="419"/>
      <c r="O126" s="381"/>
      <c r="P126" s="131">
        <f t="shared" si="8"/>
        <v>999</v>
      </c>
      <c r="Q126" s="107"/>
    </row>
    <row r="127" spans="1:17" s="11" customFormat="1" ht="18.75" customHeight="1">
      <c r="A127" s="389">
        <v>121</v>
      </c>
      <c r="B127" s="105"/>
      <c r="C127" s="105"/>
      <c r="D127" s="106"/>
      <c r="E127" s="404"/>
      <c r="F127" s="130"/>
      <c r="G127" s="130"/>
      <c r="H127" s="490"/>
      <c r="I127" s="427"/>
      <c r="J127" s="386" t="e">
        <f>IF(AND(Q127="",#REF!&gt;0,#REF!&lt;5),K127,)</f>
        <v>#REF!</v>
      </c>
      <c r="K127" s="384" t="str">
        <f>IF(D127="","ZZZ9",IF(AND(#REF!&gt;0,#REF!&lt;5),D127&amp;#REF!,D127&amp;"9"))</f>
        <v>ZZZ9</v>
      </c>
      <c r="L127" s="388">
        <f t="shared" si="6"/>
        <v>999</v>
      </c>
      <c r="M127" s="424">
        <f t="shared" si="7"/>
        <v>999</v>
      </c>
      <c r="N127" s="419"/>
      <c r="O127" s="381"/>
      <c r="P127" s="131">
        <f t="shared" si="8"/>
        <v>999</v>
      </c>
      <c r="Q127" s="107"/>
    </row>
    <row r="128" spans="1:17" s="11" customFormat="1" ht="18.75" customHeight="1">
      <c r="A128" s="389">
        <v>122</v>
      </c>
      <c r="B128" s="105"/>
      <c r="C128" s="105"/>
      <c r="D128" s="106"/>
      <c r="E128" s="404"/>
      <c r="F128" s="130"/>
      <c r="G128" s="130"/>
      <c r="H128" s="490"/>
      <c r="I128" s="427"/>
      <c r="J128" s="386" t="e">
        <f>IF(AND(Q128="",#REF!&gt;0,#REF!&lt;5),K128,)</f>
        <v>#REF!</v>
      </c>
      <c r="K128" s="384" t="str">
        <f>IF(D128="","ZZZ9",IF(AND(#REF!&gt;0,#REF!&lt;5),D128&amp;#REF!,D128&amp;"9"))</f>
        <v>ZZZ9</v>
      </c>
      <c r="L128" s="388">
        <f t="shared" si="6"/>
        <v>999</v>
      </c>
      <c r="M128" s="424">
        <f t="shared" si="7"/>
        <v>999</v>
      </c>
      <c r="N128" s="419"/>
      <c r="O128" s="381"/>
      <c r="P128" s="131">
        <f t="shared" si="8"/>
        <v>999</v>
      </c>
      <c r="Q128" s="107"/>
    </row>
    <row r="129" spans="1:17" s="11" customFormat="1" ht="18.75" customHeight="1">
      <c r="A129" s="389">
        <v>123</v>
      </c>
      <c r="B129" s="105"/>
      <c r="C129" s="105"/>
      <c r="D129" s="106"/>
      <c r="E129" s="404"/>
      <c r="F129" s="130"/>
      <c r="G129" s="130"/>
      <c r="H129" s="490"/>
      <c r="I129" s="427"/>
      <c r="J129" s="386" t="e">
        <f>IF(AND(Q129="",#REF!&gt;0,#REF!&lt;5),K129,)</f>
        <v>#REF!</v>
      </c>
      <c r="K129" s="384" t="str">
        <f>IF(D129="","ZZZ9",IF(AND(#REF!&gt;0,#REF!&lt;5),D129&amp;#REF!,D129&amp;"9"))</f>
        <v>ZZZ9</v>
      </c>
      <c r="L129" s="388">
        <f t="shared" si="6"/>
        <v>999</v>
      </c>
      <c r="M129" s="424">
        <f t="shared" si="7"/>
        <v>999</v>
      </c>
      <c r="N129" s="419"/>
      <c r="O129" s="381"/>
      <c r="P129" s="131">
        <f t="shared" si="8"/>
        <v>999</v>
      </c>
      <c r="Q129" s="107"/>
    </row>
    <row r="130" spans="1:17" s="11" customFormat="1" ht="18.75" customHeight="1">
      <c r="A130" s="389">
        <v>124</v>
      </c>
      <c r="B130" s="105"/>
      <c r="C130" s="105"/>
      <c r="D130" s="106"/>
      <c r="E130" s="404"/>
      <c r="F130" s="130"/>
      <c r="G130" s="130"/>
      <c r="H130" s="490"/>
      <c r="I130" s="427"/>
      <c r="J130" s="386" t="e">
        <f>IF(AND(Q130="",#REF!&gt;0,#REF!&lt;5),K130,)</f>
        <v>#REF!</v>
      </c>
      <c r="K130" s="384" t="str">
        <f>IF(D130="","ZZZ9",IF(AND(#REF!&gt;0,#REF!&lt;5),D130&amp;#REF!,D130&amp;"9"))</f>
        <v>ZZZ9</v>
      </c>
      <c r="L130" s="388">
        <f t="shared" si="6"/>
        <v>999</v>
      </c>
      <c r="M130" s="424">
        <f t="shared" si="7"/>
        <v>999</v>
      </c>
      <c r="N130" s="419"/>
      <c r="O130" s="381"/>
      <c r="P130" s="131">
        <f t="shared" si="8"/>
        <v>999</v>
      </c>
      <c r="Q130" s="107"/>
    </row>
    <row r="131" spans="1:17" s="11" customFormat="1" ht="18.75" customHeight="1">
      <c r="A131" s="389">
        <v>125</v>
      </c>
      <c r="B131" s="105"/>
      <c r="C131" s="105"/>
      <c r="D131" s="106"/>
      <c r="E131" s="404"/>
      <c r="F131" s="130"/>
      <c r="G131" s="130"/>
      <c r="H131" s="490"/>
      <c r="I131" s="427"/>
      <c r="J131" s="386" t="e">
        <f>IF(AND(Q131="",#REF!&gt;0,#REF!&lt;5),K131,)</f>
        <v>#REF!</v>
      </c>
      <c r="K131" s="384" t="str">
        <f>IF(D131="","ZZZ9",IF(AND(#REF!&gt;0,#REF!&lt;5),D131&amp;#REF!,D131&amp;"9"))</f>
        <v>ZZZ9</v>
      </c>
      <c r="L131" s="388">
        <f t="shared" si="6"/>
        <v>999</v>
      </c>
      <c r="M131" s="424">
        <f t="shared" si="7"/>
        <v>999</v>
      </c>
      <c r="N131" s="419"/>
      <c r="O131" s="381"/>
      <c r="P131" s="131">
        <f t="shared" si="8"/>
        <v>999</v>
      </c>
      <c r="Q131" s="107"/>
    </row>
    <row r="132" spans="1:17" s="11" customFormat="1" ht="18.75" customHeight="1">
      <c r="A132" s="389">
        <v>126</v>
      </c>
      <c r="B132" s="105"/>
      <c r="C132" s="105"/>
      <c r="D132" s="106"/>
      <c r="E132" s="404"/>
      <c r="F132" s="130"/>
      <c r="G132" s="130"/>
      <c r="H132" s="490"/>
      <c r="I132" s="427"/>
      <c r="J132" s="386" t="e">
        <f>IF(AND(Q132="",#REF!&gt;0,#REF!&lt;5),K132,)</f>
        <v>#REF!</v>
      </c>
      <c r="K132" s="384" t="str">
        <f>IF(D132="","ZZZ9",IF(AND(#REF!&gt;0,#REF!&lt;5),D132&amp;#REF!,D132&amp;"9"))</f>
        <v>ZZZ9</v>
      </c>
      <c r="L132" s="388">
        <f t="shared" si="6"/>
        <v>999</v>
      </c>
      <c r="M132" s="424">
        <f t="shared" si="7"/>
        <v>999</v>
      </c>
      <c r="N132" s="419"/>
      <c r="O132" s="381"/>
      <c r="P132" s="131">
        <f t="shared" si="8"/>
        <v>999</v>
      </c>
      <c r="Q132" s="107"/>
    </row>
    <row r="133" spans="1:17" s="11" customFormat="1" ht="18.75" customHeight="1">
      <c r="A133" s="389">
        <v>127</v>
      </c>
      <c r="B133" s="105"/>
      <c r="C133" s="105"/>
      <c r="D133" s="106"/>
      <c r="E133" s="404"/>
      <c r="F133" s="130"/>
      <c r="G133" s="130"/>
      <c r="H133" s="490"/>
      <c r="I133" s="427"/>
      <c r="J133" s="386" t="e">
        <f>IF(AND(Q133="",#REF!&gt;0,#REF!&lt;5),K133,)</f>
        <v>#REF!</v>
      </c>
      <c r="K133" s="384" t="str">
        <f>IF(D133="","ZZZ9",IF(AND(#REF!&gt;0,#REF!&lt;5),D133&amp;#REF!,D133&amp;"9"))</f>
        <v>ZZZ9</v>
      </c>
      <c r="L133" s="388">
        <f t="shared" si="6"/>
        <v>999</v>
      </c>
      <c r="M133" s="424">
        <f t="shared" si="7"/>
        <v>999</v>
      </c>
      <c r="N133" s="419"/>
      <c r="O133" s="381"/>
      <c r="P133" s="131">
        <f t="shared" si="8"/>
        <v>999</v>
      </c>
      <c r="Q133" s="107"/>
    </row>
    <row r="134" spans="1:17" s="11" customFormat="1" ht="18.75" customHeight="1">
      <c r="A134" s="389">
        <v>128</v>
      </c>
      <c r="B134" s="105"/>
      <c r="C134" s="105"/>
      <c r="D134" s="106"/>
      <c r="E134" s="404"/>
      <c r="F134" s="130"/>
      <c r="G134" s="130"/>
      <c r="H134" s="490"/>
      <c r="I134" s="427"/>
      <c r="J134" s="386" t="e">
        <f>IF(AND(Q134="",#REF!&gt;0,#REF!&lt;5),K134,)</f>
        <v>#REF!</v>
      </c>
      <c r="K134" s="384" t="str">
        <f>IF(D134="","ZZZ9",IF(AND(#REF!&gt;0,#REF!&lt;5),D134&amp;#REF!,D134&amp;"9"))</f>
        <v>ZZZ9</v>
      </c>
      <c r="L134" s="388">
        <f t="shared" si="6"/>
        <v>999</v>
      </c>
      <c r="M134" s="424">
        <f t="shared" si="7"/>
        <v>999</v>
      </c>
      <c r="N134" s="419"/>
      <c r="O134" s="425"/>
      <c r="P134" s="426">
        <f t="shared" si="8"/>
        <v>999</v>
      </c>
      <c r="Q134" s="427"/>
    </row>
    <row r="135" spans="1:17" ht="12.75">
      <c r="A135" s="389">
        <v>129</v>
      </c>
      <c r="B135" s="105"/>
      <c r="C135" s="105"/>
      <c r="D135" s="106"/>
      <c r="E135" s="404"/>
      <c r="F135" s="130"/>
      <c r="G135" s="130"/>
      <c r="H135" s="490"/>
      <c r="I135" s="427"/>
      <c r="J135" s="386" t="e">
        <f>IF(AND(Q135="",#REF!&gt;0,#REF!&lt;5),K135,)</f>
        <v>#REF!</v>
      </c>
      <c r="K135" s="384" t="str">
        <f>IF(D135="","ZZZ9",IF(AND(#REF!&gt;0,#REF!&lt;5),D135&amp;#REF!,D135&amp;"9"))</f>
        <v>ZZZ9</v>
      </c>
      <c r="L135" s="388">
        <f aca="true" t="shared" si="9" ref="L135:L156">IF(Q135="",999,Q135)</f>
        <v>999</v>
      </c>
      <c r="M135" s="424">
        <f aca="true" t="shared" si="10" ref="M135:M156">IF(P135=999,999,1)</f>
        <v>999</v>
      </c>
      <c r="N135" s="419"/>
      <c r="O135" s="381"/>
      <c r="P135" s="131">
        <f aca="true" t="shared" si="11" ref="P135:P156">IF(N135="DA",1,IF(N135="WC",2,IF(N135="SE",3,IF(N135="Q",4,IF(N135="LL",5,999)))))</f>
        <v>999</v>
      </c>
      <c r="Q135" s="107"/>
    </row>
    <row r="136" spans="1:17" ht="12.75">
      <c r="A136" s="389">
        <v>130</v>
      </c>
      <c r="B136" s="105"/>
      <c r="C136" s="105"/>
      <c r="D136" s="106"/>
      <c r="E136" s="404"/>
      <c r="F136" s="130"/>
      <c r="G136" s="130"/>
      <c r="H136" s="490"/>
      <c r="I136" s="427"/>
      <c r="J136" s="386" t="e">
        <f>IF(AND(Q136="",#REF!&gt;0,#REF!&lt;5),K136,)</f>
        <v>#REF!</v>
      </c>
      <c r="K136" s="384" t="str">
        <f>IF(D136="","ZZZ9",IF(AND(#REF!&gt;0,#REF!&lt;5),D136&amp;#REF!,D136&amp;"9"))</f>
        <v>ZZZ9</v>
      </c>
      <c r="L136" s="388">
        <f t="shared" si="9"/>
        <v>999</v>
      </c>
      <c r="M136" s="424">
        <f t="shared" si="10"/>
        <v>999</v>
      </c>
      <c r="N136" s="419"/>
      <c r="O136" s="381"/>
      <c r="P136" s="131">
        <f t="shared" si="11"/>
        <v>999</v>
      </c>
      <c r="Q136" s="107"/>
    </row>
    <row r="137" spans="1:17" ht="12.75">
      <c r="A137" s="389">
        <v>131</v>
      </c>
      <c r="B137" s="105"/>
      <c r="C137" s="105"/>
      <c r="D137" s="106"/>
      <c r="E137" s="404"/>
      <c r="F137" s="130"/>
      <c r="G137" s="130"/>
      <c r="H137" s="490"/>
      <c r="I137" s="427"/>
      <c r="J137" s="386" t="e">
        <f>IF(AND(Q137="",#REF!&gt;0,#REF!&lt;5),K137,)</f>
        <v>#REF!</v>
      </c>
      <c r="K137" s="384" t="str">
        <f>IF(D137="","ZZZ9",IF(AND(#REF!&gt;0,#REF!&lt;5),D137&amp;#REF!,D137&amp;"9"))</f>
        <v>ZZZ9</v>
      </c>
      <c r="L137" s="388">
        <f t="shared" si="9"/>
        <v>999</v>
      </c>
      <c r="M137" s="424">
        <f t="shared" si="10"/>
        <v>999</v>
      </c>
      <c r="N137" s="419"/>
      <c r="O137" s="381"/>
      <c r="P137" s="131">
        <f t="shared" si="11"/>
        <v>999</v>
      </c>
      <c r="Q137" s="107"/>
    </row>
    <row r="138" spans="1:17" ht="12.75">
      <c r="A138" s="389">
        <v>132</v>
      </c>
      <c r="B138" s="105"/>
      <c r="C138" s="105"/>
      <c r="D138" s="106"/>
      <c r="E138" s="404"/>
      <c r="F138" s="130"/>
      <c r="G138" s="130"/>
      <c r="H138" s="490"/>
      <c r="I138" s="427"/>
      <c r="J138" s="386" t="e">
        <f>IF(AND(Q138="",#REF!&gt;0,#REF!&lt;5),K138,)</f>
        <v>#REF!</v>
      </c>
      <c r="K138" s="384" t="str">
        <f>IF(D138="","ZZZ9",IF(AND(#REF!&gt;0,#REF!&lt;5),D138&amp;#REF!,D138&amp;"9"))</f>
        <v>ZZZ9</v>
      </c>
      <c r="L138" s="388">
        <f t="shared" si="9"/>
        <v>999</v>
      </c>
      <c r="M138" s="424">
        <f t="shared" si="10"/>
        <v>999</v>
      </c>
      <c r="N138" s="419"/>
      <c r="O138" s="381"/>
      <c r="P138" s="131">
        <f t="shared" si="11"/>
        <v>999</v>
      </c>
      <c r="Q138" s="107"/>
    </row>
    <row r="139" spans="1:17" ht="12.75">
      <c r="A139" s="389">
        <v>133</v>
      </c>
      <c r="B139" s="105"/>
      <c r="C139" s="105"/>
      <c r="D139" s="106"/>
      <c r="E139" s="404"/>
      <c r="F139" s="130"/>
      <c r="G139" s="130"/>
      <c r="H139" s="490"/>
      <c r="I139" s="427"/>
      <c r="J139" s="386" t="e">
        <f>IF(AND(Q139="",#REF!&gt;0,#REF!&lt;5),K139,)</f>
        <v>#REF!</v>
      </c>
      <c r="K139" s="384" t="str">
        <f>IF(D139="","ZZZ9",IF(AND(#REF!&gt;0,#REF!&lt;5),D139&amp;#REF!,D139&amp;"9"))</f>
        <v>ZZZ9</v>
      </c>
      <c r="L139" s="388">
        <f t="shared" si="9"/>
        <v>999</v>
      </c>
      <c r="M139" s="424">
        <f t="shared" si="10"/>
        <v>999</v>
      </c>
      <c r="N139" s="419"/>
      <c r="O139" s="381"/>
      <c r="P139" s="131">
        <f t="shared" si="11"/>
        <v>999</v>
      </c>
      <c r="Q139" s="107"/>
    </row>
    <row r="140" spans="1:17" ht="12.75">
      <c r="A140" s="389">
        <v>134</v>
      </c>
      <c r="B140" s="105"/>
      <c r="C140" s="105"/>
      <c r="D140" s="106"/>
      <c r="E140" s="404"/>
      <c r="F140" s="130"/>
      <c r="G140" s="130"/>
      <c r="H140" s="490"/>
      <c r="I140" s="427"/>
      <c r="J140" s="386" t="e">
        <f>IF(AND(Q140="",#REF!&gt;0,#REF!&lt;5),K140,)</f>
        <v>#REF!</v>
      </c>
      <c r="K140" s="384" t="str">
        <f>IF(D140="","ZZZ9",IF(AND(#REF!&gt;0,#REF!&lt;5),D140&amp;#REF!,D140&amp;"9"))</f>
        <v>ZZZ9</v>
      </c>
      <c r="L140" s="388">
        <f t="shared" si="9"/>
        <v>999</v>
      </c>
      <c r="M140" s="424">
        <f t="shared" si="10"/>
        <v>999</v>
      </c>
      <c r="N140" s="419"/>
      <c r="O140" s="381"/>
      <c r="P140" s="131">
        <f t="shared" si="11"/>
        <v>999</v>
      </c>
      <c r="Q140" s="107"/>
    </row>
    <row r="141" spans="1:17" ht="12.75">
      <c r="A141" s="389">
        <v>135</v>
      </c>
      <c r="B141" s="105"/>
      <c r="C141" s="105"/>
      <c r="D141" s="106"/>
      <c r="E141" s="404"/>
      <c r="F141" s="130"/>
      <c r="G141" s="130"/>
      <c r="H141" s="490"/>
      <c r="I141" s="427"/>
      <c r="J141" s="386" t="e">
        <f>IF(AND(Q141="",#REF!&gt;0,#REF!&lt;5),K141,)</f>
        <v>#REF!</v>
      </c>
      <c r="K141" s="384" t="str">
        <f>IF(D141="","ZZZ9",IF(AND(#REF!&gt;0,#REF!&lt;5),D141&amp;#REF!,D141&amp;"9"))</f>
        <v>ZZZ9</v>
      </c>
      <c r="L141" s="388">
        <f t="shared" si="9"/>
        <v>999</v>
      </c>
      <c r="M141" s="424">
        <f t="shared" si="10"/>
        <v>999</v>
      </c>
      <c r="N141" s="419"/>
      <c r="O141" s="425"/>
      <c r="P141" s="426">
        <f t="shared" si="11"/>
        <v>999</v>
      </c>
      <c r="Q141" s="427"/>
    </row>
    <row r="142" spans="1:17" ht="12.75">
      <c r="A142" s="389">
        <v>136</v>
      </c>
      <c r="B142" s="105"/>
      <c r="C142" s="105"/>
      <c r="D142" s="106"/>
      <c r="E142" s="404"/>
      <c r="F142" s="130"/>
      <c r="G142" s="130"/>
      <c r="H142" s="490"/>
      <c r="I142" s="427"/>
      <c r="J142" s="386" t="e">
        <f>IF(AND(Q142="",#REF!&gt;0,#REF!&lt;5),K142,)</f>
        <v>#REF!</v>
      </c>
      <c r="K142" s="384" t="str">
        <f>IF(D142="","ZZZ9",IF(AND(#REF!&gt;0,#REF!&lt;5),D142&amp;#REF!,D142&amp;"9"))</f>
        <v>ZZZ9</v>
      </c>
      <c r="L142" s="388">
        <f t="shared" si="9"/>
        <v>999</v>
      </c>
      <c r="M142" s="424">
        <f t="shared" si="10"/>
        <v>999</v>
      </c>
      <c r="N142" s="419"/>
      <c r="O142" s="381"/>
      <c r="P142" s="131">
        <f t="shared" si="11"/>
        <v>999</v>
      </c>
      <c r="Q142" s="107"/>
    </row>
    <row r="143" spans="1:17" ht="12.75">
      <c r="A143" s="389">
        <v>137</v>
      </c>
      <c r="B143" s="105"/>
      <c r="C143" s="105"/>
      <c r="D143" s="106"/>
      <c r="E143" s="404"/>
      <c r="F143" s="130"/>
      <c r="G143" s="130"/>
      <c r="H143" s="490"/>
      <c r="I143" s="427"/>
      <c r="J143" s="386" t="e">
        <f>IF(AND(Q143="",#REF!&gt;0,#REF!&lt;5),K143,)</f>
        <v>#REF!</v>
      </c>
      <c r="K143" s="384" t="str">
        <f>IF(D143="","ZZZ9",IF(AND(#REF!&gt;0,#REF!&lt;5),D143&amp;#REF!,D143&amp;"9"))</f>
        <v>ZZZ9</v>
      </c>
      <c r="L143" s="388">
        <f t="shared" si="9"/>
        <v>999</v>
      </c>
      <c r="M143" s="424">
        <f t="shared" si="10"/>
        <v>999</v>
      </c>
      <c r="N143" s="419"/>
      <c r="O143" s="381"/>
      <c r="P143" s="131">
        <f t="shared" si="11"/>
        <v>999</v>
      </c>
      <c r="Q143" s="107"/>
    </row>
    <row r="144" spans="1:17" ht="12.75">
      <c r="A144" s="389">
        <v>138</v>
      </c>
      <c r="B144" s="105"/>
      <c r="C144" s="105"/>
      <c r="D144" s="106"/>
      <c r="E144" s="404"/>
      <c r="F144" s="130"/>
      <c r="G144" s="130"/>
      <c r="H144" s="490"/>
      <c r="I144" s="427"/>
      <c r="J144" s="386" t="e">
        <f>IF(AND(Q144="",#REF!&gt;0,#REF!&lt;5),K144,)</f>
        <v>#REF!</v>
      </c>
      <c r="K144" s="384" t="str">
        <f>IF(D144="","ZZZ9",IF(AND(#REF!&gt;0,#REF!&lt;5),D144&amp;#REF!,D144&amp;"9"))</f>
        <v>ZZZ9</v>
      </c>
      <c r="L144" s="388">
        <f t="shared" si="9"/>
        <v>999</v>
      </c>
      <c r="M144" s="424">
        <f t="shared" si="10"/>
        <v>999</v>
      </c>
      <c r="N144" s="419"/>
      <c r="O144" s="381"/>
      <c r="P144" s="131">
        <f t="shared" si="11"/>
        <v>999</v>
      </c>
      <c r="Q144" s="107"/>
    </row>
    <row r="145" spans="1:17" ht="12.75">
      <c r="A145" s="389">
        <v>139</v>
      </c>
      <c r="B145" s="105"/>
      <c r="C145" s="105"/>
      <c r="D145" s="106"/>
      <c r="E145" s="404"/>
      <c r="F145" s="130"/>
      <c r="G145" s="130"/>
      <c r="H145" s="490"/>
      <c r="I145" s="427"/>
      <c r="J145" s="386" t="e">
        <f>IF(AND(Q145="",#REF!&gt;0,#REF!&lt;5),K145,)</f>
        <v>#REF!</v>
      </c>
      <c r="K145" s="384" t="str">
        <f>IF(D145="","ZZZ9",IF(AND(#REF!&gt;0,#REF!&lt;5),D145&amp;#REF!,D145&amp;"9"))</f>
        <v>ZZZ9</v>
      </c>
      <c r="L145" s="388">
        <f t="shared" si="9"/>
        <v>999</v>
      </c>
      <c r="M145" s="424">
        <f t="shared" si="10"/>
        <v>999</v>
      </c>
      <c r="N145" s="419"/>
      <c r="O145" s="381"/>
      <c r="P145" s="131">
        <f t="shared" si="11"/>
        <v>999</v>
      </c>
      <c r="Q145" s="107"/>
    </row>
    <row r="146" spans="1:17" ht="12.75">
      <c r="A146" s="389">
        <v>140</v>
      </c>
      <c r="B146" s="105"/>
      <c r="C146" s="105"/>
      <c r="D146" s="106"/>
      <c r="E146" s="404"/>
      <c r="F146" s="130"/>
      <c r="G146" s="130"/>
      <c r="H146" s="490"/>
      <c r="I146" s="427"/>
      <c r="J146" s="386" t="e">
        <f>IF(AND(Q146="",#REF!&gt;0,#REF!&lt;5),K146,)</f>
        <v>#REF!</v>
      </c>
      <c r="K146" s="384" t="str">
        <f>IF(D146="","ZZZ9",IF(AND(#REF!&gt;0,#REF!&lt;5),D146&amp;#REF!,D146&amp;"9"))</f>
        <v>ZZZ9</v>
      </c>
      <c r="L146" s="388">
        <f t="shared" si="9"/>
        <v>999</v>
      </c>
      <c r="M146" s="424">
        <f t="shared" si="10"/>
        <v>999</v>
      </c>
      <c r="N146" s="419"/>
      <c r="O146" s="381"/>
      <c r="P146" s="131">
        <f t="shared" si="11"/>
        <v>999</v>
      </c>
      <c r="Q146" s="107"/>
    </row>
    <row r="147" spans="1:17" ht="12.75">
      <c r="A147" s="389">
        <v>141</v>
      </c>
      <c r="B147" s="105"/>
      <c r="C147" s="105"/>
      <c r="D147" s="106"/>
      <c r="E147" s="404"/>
      <c r="F147" s="130"/>
      <c r="G147" s="130"/>
      <c r="H147" s="490"/>
      <c r="I147" s="427"/>
      <c r="J147" s="386" t="e">
        <f>IF(AND(Q147="",#REF!&gt;0,#REF!&lt;5),K147,)</f>
        <v>#REF!</v>
      </c>
      <c r="K147" s="384" t="str">
        <f>IF(D147="","ZZZ9",IF(AND(#REF!&gt;0,#REF!&lt;5),D147&amp;#REF!,D147&amp;"9"))</f>
        <v>ZZZ9</v>
      </c>
      <c r="L147" s="388">
        <f t="shared" si="9"/>
        <v>999</v>
      </c>
      <c r="M147" s="424">
        <f t="shared" si="10"/>
        <v>999</v>
      </c>
      <c r="N147" s="419"/>
      <c r="O147" s="381"/>
      <c r="P147" s="131">
        <f t="shared" si="11"/>
        <v>999</v>
      </c>
      <c r="Q147" s="107"/>
    </row>
    <row r="148" spans="1:17" ht="12.75">
      <c r="A148" s="389">
        <v>142</v>
      </c>
      <c r="B148" s="105"/>
      <c r="C148" s="105"/>
      <c r="D148" s="106"/>
      <c r="E148" s="404"/>
      <c r="F148" s="130"/>
      <c r="G148" s="130"/>
      <c r="H148" s="490"/>
      <c r="I148" s="427"/>
      <c r="J148" s="386" t="e">
        <f>IF(AND(Q148="",#REF!&gt;0,#REF!&lt;5),K148,)</f>
        <v>#REF!</v>
      </c>
      <c r="K148" s="384" t="str">
        <f>IF(D148="","ZZZ9",IF(AND(#REF!&gt;0,#REF!&lt;5),D148&amp;#REF!,D148&amp;"9"))</f>
        <v>ZZZ9</v>
      </c>
      <c r="L148" s="388">
        <f t="shared" si="9"/>
        <v>999</v>
      </c>
      <c r="M148" s="424">
        <f t="shared" si="10"/>
        <v>999</v>
      </c>
      <c r="N148" s="419"/>
      <c r="O148" s="425"/>
      <c r="P148" s="426">
        <f t="shared" si="11"/>
        <v>999</v>
      </c>
      <c r="Q148" s="427"/>
    </row>
    <row r="149" spans="1:17" ht="12.75">
      <c r="A149" s="389">
        <v>143</v>
      </c>
      <c r="B149" s="105"/>
      <c r="C149" s="105"/>
      <c r="D149" s="106"/>
      <c r="E149" s="404"/>
      <c r="F149" s="130"/>
      <c r="G149" s="130"/>
      <c r="H149" s="490"/>
      <c r="I149" s="427"/>
      <c r="J149" s="386" t="e">
        <f>IF(AND(Q149="",#REF!&gt;0,#REF!&lt;5),K149,)</f>
        <v>#REF!</v>
      </c>
      <c r="K149" s="384" t="str">
        <f>IF(D149="","ZZZ9",IF(AND(#REF!&gt;0,#REF!&lt;5),D149&amp;#REF!,D149&amp;"9"))</f>
        <v>ZZZ9</v>
      </c>
      <c r="L149" s="388">
        <f t="shared" si="9"/>
        <v>999</v>
      </c>
      <c r="M149" s="424">
        <f t="shared" si="10"/>
        <v>999</v>
      </c>
      <c r="N149" s="419"/>
      <c r="O149" s="381"/>
      <c r="P149" s="131">
        <f t="shared" si="11"/>
        <v>999</v>
      </c>
      <c r="Q149" s="107"/>
    </row>
    <row r="150" spans="1:17" ht="12.75">
      <c r="A150" s="389">
        <v>144</v>
      </c>
      <c r="B150" s="105"/>
      <c r="C150" s="105"/>
      <c r="D150" s="106"/>
      <c r="E150" s="404"/>
      <c r="F150" s="130"/>
      <c r="G150" s="130"/>
      <c r="H150" s="490"/>
      <c r="I150" s="427"/>
      <c r="J150" s="386" t="e">
        <f>IF(AND(Q150="",#REF!&gt;0,#REF!&lt;5),K150,)</f>
        <v>#REF!</v>
      </c>
      <c r="K150" s="384" t="str">
        <f>IF(D150="","ZZZ9",IF(AND(#REF!&gt;0,#REF!&lt;5),D150&amp;#REF!,D150&amp;"9"))</f>
        <v>ZZZ9</v>
      </c>
      <c r="L150" s="388">
        <f t="shared" si="9"/>
        <v>999</v>
      </c>
      <c r="M150" s="424">
        <f t="shared" si="10"/>
        <v>999</v>
      </c>
      <c r="N150" s="419"/>
      <c r="O150" s="381"/>
      <c r="P150" s="131">
        <f t="shared" si="11"/>
        <v>999</v>
      </c>
      <c r="Q150" s="107"/>
    </row>
    <row r="151" spans="1:17" ht="12.75">
      <c r="A151" s="389">
        <v>145</v>
      </c>
      <c r="B151" s="105"/>
      <c r="C151" s="105"/>
      <c r="D151" s="106"/>
      <c r="E151" s="404"/>
      <c r="F151" s="130"/>
      <c r="G151" s="130"/>
      <c r="H151" s="490"/>
      <c r="I151" s="427"/>
      <c r="J151" s="386" t="e">
        <f>IF(AND(Q151="",#REF!&gt;0,#REF!&lt;5),K151,)</f>
        <v>#REF!</v>
      </c>
      <c r="K151" s="384" t="str">
        <f>IF(D151="","ZZZ9",IF(AND(#REF!&gt;0,#REF!&lt;5),D151&amp;#REF!,D151&amp;"9"))</f>
        <v>ZZZ9</v>
      </c>
      <c r="L151" s="388">
        <f t="shared" si="9"/>
        <v>999</v>
      </c>
      <c r="M151" s="424">
        <f t="shared" si="10"/>
        <v>999</v>
      </c>
      <c r="N151" s="419"/>
      <c r="O151" s="381"/>
      <c r="P151" s="131">
        <f t="shared" si="11"/>
        <v>999</v>
      </c>
      <c r="Q151" s="107"/>
    </row>
    <row r="152" spans="1:17" ht="12.75">
      <c r="A152" s="389">
        <v>146</v>
      </c>
      <c r="B152" s="105"/>
      <c r="C152" s="105"/>
      <c r="D152" s="106"/>
      <c r="E152" s="404"/>
      <c r="F152" s="130"/>
      <c r="G152" s="130"/>
      <c r="H152" s="490"/>
      <c r="I152" s="427"/>
      <c r="J152" s="386" t="e">
        <f>IF(AND(Q152="",#REF!&gt;0,#REF!&lt;5),K152,)</f>
        <v>#REF!</v>
      </c>
      <c r="K152" s="384" t="str">
        <f>IF(D152="","ZZZ9",IF(AND(#REF!&gt;0,#REF!&lt;5),D152&amp;#REF!,D152&amp;"9"))</f>
        <v>ZZZ9</v>
      </c>
      <c r="L152" s="388">
        <f t="shared" si="9"/>
        <v>999</v>
      </c>
      <c r="M152" s="424">
        <f t="shared" si="10"/>
        <v>999</v>
      </c>
      <c r="N152" s="419"/>
      <c r="O152" s="381"/>
      <c r="P152" s="131">
        <f t="shared" si="11"/>
        <v>999</v>
      </c>
      <c r="Q152" s="107"/>
    </row>
    <row r="153" spans="1:17" ht="12.75">
      <c r="A153" s="389">
        <v>147</v>
      </c>
      <c r="B153" s="105"/>
      <c r="C153" s="105"/>
      <c r="D153" s="106"/>
      <c r="E153" s="404"/>
      <c r="F153" s="130"/>
      <c r="G153" s="130"/>
      <c r="H153" s="490"/>
      <c r="I153" s="427"/>
      <c r="J153" s="386" t="e">
        <f>IF(AND(Q153="",#REF!&gt;0,#REF!&lt;5),K153,)</f>
        <v>#REF!</v>
      </c>
      <c r="K153" s="384" t="str">
        <f>IF(D153="","ZZZ9",IF(AND(#REF!&gt;0,#REF!&lt;5),D153&amp;#REF!,D153&amp;"9"))</f>
        <v>ZZZ9</v>
      </c>
      <c r="L153" s="388">
        <f t="shared" si="9"/>
        <v>999</v>
      </c>
      <c r="M153" s="424">
        <f t="shared" si="10"/>
        <v>999</v>
      </c>
      <c r="N153" s="419"/>
      <c r="O153" s="381"/>
      <c r="P153" s="131">
        <f t="shared" si="11"/>
        <v>999</v>
      </c>
      <c r="Q153" s="107"/>
    </row>
    <row r="154" spans="1:17" ht="12.75">
      <c r="A154" s="389">
        <v>148</v>
      </c>
      <c r="B154" s="105"/>
      <c r="C154" s="105"/>
      <c r="D154" s="106"/>
      <c r="E154" s="404"/>
      <c r="F154" s="130"/>
      <c r="G154" s="130"/>
      <c r="H154" s="490"/>
      <c r="I154" s="427"/>
      <c r="J154" s="386" t="e">
        <f>IF(AND(Q154="",#REF!&gt;0,#REF!&lt;5),K154,)</f>
        <v>#REF!</v>
      </c>
      <c r="K154" s="384" t="str">
        <f>IF(D154="","ZZZ9",IF(AND(#REF!&gt;0,#REF!&lt;5),D154&amp;#REF!,D154&amp;"9"))</f>
        <v>ZZZ9</v>
      </c>
      <c r="L154" s="388">
        <f t="shared" si="9"/>
        <v>999</v>
      </c>
      <c r="M154" s="424">
        <f t="shared" si="10"/>
        <v>999</v>
      </c>
      <c r="N154" s="419"/>
      <c r="O154" s="381"/>
      <c r="P154" s="131">
        <f t="shared" si="11"/>
        <v>999</v>
      </c>
      <c r="Q154" s="107"/>
    </row>
    <row r="155" spans="1:17" ht="12.75">
      <c r="A155" s="389">
        <v>149</v>
      </c>
      <c r="B155" s="105"/>
      <c r="C155" s="105"/>
      <c r="D155" s="106"/>
      <c r="E155" s="404"/>
      <c r="F155" s="130"/>
      <c r="G155" s="130"/>
      <c r="H155" s="490"/>
      <c r="I155" s="427"/>
      <c r="J155" s="386" t="e">
        <f>IF(AND(Q155="",#REF!&gt;0,#REF!&lt;5),K155,)</f>
        <v>#REF!</v>
      </c>
      <c r="K155" s="384" t="str">
        <f>IF(D155="","ZZZ9",IF(AND(#REF!&gt;0,#REF!&lt;5),D155&amp;#REF!,D155&amp;"9"))</f>
        <v>ZZZ9</v>
      </c>
      <c r="L155" s="388">
        <f t="shared" si="9"/>
        <v>999</v>
      </c>
      <c r="M155" s="424">
        <f t="shared" si="10"/>
        <v>999</v>
      </c>
      <c r="N155" s="419"/>
      <c r="O155" s="381"/>
      <c r="P155" s="131">
        <f t="shared" si="11"/>
        <v>999</v>
      </c>
      <c r="Q155" s="107"/>
    </row>
    <row r="156" spans="1:17" ht="12.75">
      <c r="A156" s="389">
        <v>150</v>
      </c>
      <c r="B156" s="105"/>
      <c r="C156" s="105"/>
      <c r="D156" s="106"/>
      <c r="E156" s="404"/>
      <c r="F156" s="130"/>
      <c r="G156" s="130"/>
      <c r="H156" s="490"/>
      <c r="I156" s="427"/>
      <c r="J156" s="386" t="e">
        <f>IF(AND(Q156="",#REF!&gt;0,#REF!&lt;5),K156,)</f>
        <v>#REF!</v>
      </c>
      <c r="K156" s="384" t="str">
        <f>IF(D156="","ZZZ9",IF(AND(#REF!&gt;0,#REF!&lt;5),D156&amp;#REF!,D156&amp;"9"))</f>
        <v>ZZZ9</v>
      </c>
      <c r="L156" s="388">
        <f t="shared" si="9"/>
        <v>999</v>
      </c>
      <c r="M156" s="424">
        <f t="shared" si="10"/>
        <v>999</v>
      </c>
      <c r="N156" s="419"/>
      <c r="O156" s="381"/>
      <c r="P156" s="131">
        <f t="shared" si="11"/>
        <v>999</v>
      </c>
      <c r="Q156" s="107"/>
    </row>
  </sheetData>
  <sheetProtection/>
  <conditionalFormatting sqref="E7:E156">
    <cfRule type="expression" priority="14" dxfId="47" stopIfTrue="1">
      <formula>AND(ROUNDDOWN(($A$4-E7)/365.25,0)&lt;=13,G7&lt;&gt;"OK")</formula>
    </cfRule>
    <cfRule type="expression" priority="15" dxfId="46" stopIfTrue="1">
      <formula>AND(ROUNDDOWN(($A$4-E7)/365.25,0)&lt;=14,G7&lt;&gt;"OK")</formula>
    </cfRule>
    <cfRule type="expression" priority="16" dxfId="45" stopIfTrue="1">
      <formula>AND(ROUNDDOWN(($A$4-E7)/365.25,0)&lt;=17,G7&lt;&gt;"OK")</formula>
    </cfRule>
  </conditionalFormatting>
  <conditionalFormatting sqref="J7:J156">
    <cfRule type="cellIs" priority="17" dxfId="53" operator="equal" stopIfTrue="1">
      <formula>"Z"</formula>
    </cfRule>
  </conditionalFormatting>
  <conditionalFormatting sqref="A43:D156 A25:A42 A7:D24 D25:D42">
    <cfRule type="expression" priority="18" dxfId="0" stopIfTrue="1">
      <formula>$Q7&gt;=1</formula>
    </cfRule>
  </conditionalFormatting>
  <conditionalFormatting sqref="E7:E14">
    <cfRule type="expression" priority="11" dxfId="47" stopIfTrue="1">
      <formula>AND(ROUNDDOWN(($A$4-E7)/365.25,0)&lt;=13,G7&lt;&gt;"OK")</formula>
    </cfRule>
    <cfRule type="expression" priority="12" dxfId="46" stopIfTrue="1">
      <formula>AND(ROUNDDOWN(($A$4-E7)/365.25,0)&lt;=14,G7&lt;&gt;"OK")</formula>
    </cfRule>
    <cfRule type="expression" priority="13" dxfId="45" stopIfTrue="1">
      <formula>AND(ROUNDDOWN(($A$4-E7)/365.25,0)&lt;=17,G7&lt;&gt;"OK")</formula>
    </cfRule>
  </conditionalFormatting>
  <conditionalFormatting sqref="J7:J14">
    <cfRule type="cellIs" priority="10" dxfId="53" operator="equal" stopIfTrue="1">
      <formula>"Z"</formula>
    </cfRule>
  </conditionalFormatting>
  <conditionalFormatting sqref="B7:D14">
    <cfRule type="expression" priority="9" dxfId="0" stopIfTrue="1">
      <formula>$Q7&gt;=1</formula>
    </cfRule>
  </conditionalFormatting>
  <conditionalFormatting sqref="E7:E14">
    <cfRule type="expression" priority="6" dxfId="47" stopIfTrue="1">
      <formula>AND(ROUNDDOWN(($A$4-E7)/365.25,0)&lt;=13,G7&lt;&gt;"OK")</formula>
    </cfRule>
    <cfRule type="expression" priority="7" dxfId="46" stopIfTrue="1">
      <formula>AND(ROUNDDOWN(($A$4-E7)/365.25,0)&lt;=14,G7&lt;&gt;"OK")</formula>
    </cfRule>
    <cfRule type="expression" priority="8" dxfId="45" stopIfTrue="1">
      <formula>AND(ROUNDDOWN(($A$4-E7)/365.25,0)&lt;=17,G7&lt;&gt;"OK")</formula>
    </cfRule>
  </conditionalFormatting>
  <conditionalFormatting sqref="B7:D14">
    <cfRule type="expression" priority="5" dxfId="0" stopIfTrue="1">
      <formula>$Q7&gt;=1</formula>
    </cfRule>
  </conditionalFormatting>
  <conditionalFormatting sqref="E7:E27 E29:E37">
    <cfRule type="expression" priority="2" dxfId="47" stopIfTrue="1">
      <formula>AND(ROUNDDOWN(($A$4-E7)/365.25,0)&lt;=13,G7&lt;&gt;"OK")</formula>
    </cfRule>
    <cfRule type="expression" priority="3" dxfId="46" stopIfTrue="1">
      <formula>AND(ROUNDDOWN(($A$4-E7)/365.25,0)&lt;=14,G7&lt;&gt;"OK")</formula>
    </cfRule>
    <cfRule type="expression" priority="4" dxfId="45" stopIfTrue="1">
      <formula>AND(ROUNDDOWN(($A$4-E7)/365.25,0)&lt;=17,G7&lt;&gt;"OK")</formula>
    </cfRule>
  </conditionalFormatting>
  <conditionalFormatting sqref="B27:C42">
    <cfRule type="expression" priority="32" dxfId="0" stopIfTrue="1">
      <formula>$Q25&gt;=1</formula>
    </cfRule>
  </conditionalFormatting>
  <printOptions horizontalCentered="1"/>
  <pageMargins left="0.35" right="0.35" top="0.39" bottom="0.39" header="0" footer="0"/>
  <pageSetup horizontalDpi="200" verticalDpi="200" orientation="landscape" paperSize="9" r:id="rId4"/>
  <rowBreaks count="6" manualBreakCount="6">
    <brk id="26" max="255" man="1"/>
    <brk id="46" max="255" man="1"/>
    <brk id="66" max="255" man="1"/>
    <brk id="86" max="255" man="1"/>
    <brk id="106" max="255" man="1"/>
    <brk id="126" max="255" man="1"/>
  </rowBreaks>
  <colBreaks count="1" manualBreakCount="1">
    <brk id="17" max="65535" man="1"/>
  </colBreaks>
  <drawing r:id="rId3"/>
  <legacyDrawing r:id="rId2"/>
</worksheet>
</file>

<file path=xl/worksheets/sheet4.xml><?xml version="1.0" encoding="utf-8"?>
<worksheet xmlns="http://schemas.openxmlformats.org/spreadsheetml/2006/main" xmlns:r="http://schemas.openxmlformats.org/officeDocument/2006/relationships">
  <sheetPr codeName="Sheet156">
    <tabColor indexed="11"/>
    <pageSetUpPr fitToPage="1"/>
  </sheetPr>
  <dimension ref="A1:AK80"/>
  <sheetViews>
    <sheetView showGridLines="0" showZeros="0" zoomScalePageLayoutView="0" workbookViewId="0" topLeftCell="C23">
      <selection activeCell="Q41" sqref="Q41:R41"/>
    </sheetView>
  </sheetViews>
  <sheetFormatPr defaultColWidth="9.140625" defaultRowHeight="12.75"/>
  <cols>
    <col min="1" max="2" width="3.28125" style="0" customWidth="1"/>
    <col min="3" max="3" width="4.7109375" style="0" customWidth="1"/>
    <col min="4" max="4" width="7.00390625" style="0" customWidth="1"/>
    <col min="5" max="5" width="4.28125" style="0" customWidth="1"/>
    <col min="6" max="6" width="12.7109375" style="0" customWidth="1"/>
    <col min="7" max="7" width="2.7109375" style="0" customWidth="1"/>
    <col min="8" max="8" width="7.7109375" style="0" customWidth="1"/>
    <col min="9" max="9" width="5.8515625" style="0" customWidth="1"/>
    <col min="10" max="10" width="1.7109375" style="132" customWidth="1"/>
    <col min="11" max="11" width="10.7109375" style="0" customWidth="1"/>
    <col min="12" max="12" width="1.7109375" style="132" customWidth="1"/>
    <col min="13" max="13" width="10.7109375" style="0" customWidth="1"/>
    <col min="14" max="14" width="1.7109375" style="133" customWidth="1"/>
    <col min="15" max="15" width="10.7109375" style="0" customWidth="1"/>
    <col min="16" max="16" width="1.7109375" style="132" customWidth="1"/>
    <col min="17" max="17" width="10.7109375" style="0" customWidth="1"/>
    <col min="18" max="18" width="1.7109375" style="133" customWidth="1"/>
    <col min="19" max="19" width="0" style="0" hidden="1" customWidth="1"/>
    <col min="20" max="20" width="8.28125" style="0" customWidth="1"/>
    <col min="21" max="21" width="11.421875" style="0" hidden="1" customWidth="1"/>
    <col min="25" max="34" width="9.140625" style="0" hidden="1" customWidth="1"/>
  </cols>
  <sheetData>
    <row r="1" spans="1:37" s="134" customFormat="1" ht="21.75" customHeight="1">
      <c r="A1" s="93" t="str">
        <f>Altalanos!$A$6</f>
        <v>I. EGYETEMI ORSZÁGOS BAJNOKSÁG</v>
      </c>
      <c r="B1" s="93"/>
      <c r="C1" s="137"/>
      <c r="D1" s="137"/>
      <c r="E1" s="137"/>
      <c r="F1" s="137"/>
      <c r="G1" s="137"/>
      <c r="H1" s="137"/>
      <c r="I1" s="367"/>
      <c r="J1" s="138"/>
      <c r="K1" s="431" t="s">
        <v>113</v>
      </c>
      <c r="L1" s="119"/>
      <c r="M1" s="94"/>
      <c r="N1" s="138"/>
      <c r="O1" s="138" t="s">
        <v>70</v>
      </c>
      <c r="P1" s="138"/>
      <c r="Q1" s="137"/>
      <c r="R1" s="138"/>
      <c r="Y1" s="458"/>
      <c r="Z1" s="458"/>
      <c r="AA1" s="458"/>
      <c r="AB1" s="466" t="e">
        <f>IF($Y$5=1,CONCATENATE(VLOOKUP($Y$3,$AA$2:$AH$14,2)),CONCATENATE(VLOOKUP($Y$3,$AA$16:$AH$25,2)))</f>
        <v>#N/A</v>
      </c>
      <c r="AC1" s="466" t="e">
        <f>IF($Y$5=1,CONCATENATE(VLOOKUP($Y$3,$AA$2:$AH$14,3)),CONCATENATE(VLOOKUP($Y$3,$AA$16:$AH$25,3)))</f>
        <v>#N/A</v>
      </c>
      <c r="AD1" s="466" t="e">
        <f>IF($Y$5=1,CONCATENATE(VLOOKUP($Y$3,$AA$2:$AH$14,4)),CONCATENATE(VLOOKUP($Y$3,$AA$16:$AH$25,4)))</f>
        <v>#N/A</v>
      </c>
      <c r="AE1" s="466" t="e">
        <f>IF($Y$5=1,CONCATENATE(VLOOKUP($Y$3,$AA$2:$AH$14,5)),CONCATENATE(VLOOKUP($Y$3,$AA$16:$AH$25,5)))</f>
        <v>#N/A</v>
      </c>
      <c r="AF1" s="466" t="e">
        <f>IF($Y$5=1,CONCATENATE(VLOOKUP($Y$3,$AA$2:$AH$14,6)),CONCATENATE(VLOOKUP($Y$3,$AA$16:$AH$25,6)))</f>
        <v>#N/A</v>
      </c>
      <c r="AG1" s="466" t="e">
        <f>IF($Y$5=1,CONCATENATE(VLOOKUP($Y$3,$AA$2:$AH$14,7)),CONCATENATE(VLOOKUP($Y$3,$AA$16:$AH$25,7)))</f>
        <v>#N/A</v>
      </c>
      <c r="AH1" s="466" t="e">
        <f>IF($Y$5=1,CONCATENATE(VLOOKUP($Y$3,$AA$2:$AH$14,8)),CONCATENATE(VLOOKUP($Y$3,$AA$16:$AH$25,8)))</f>
        <v>#N/A</v>
      </c>
      <c r="AI1" s="470"/>
      <c r="AJ1" s="470"/>
      <c r="AK1" s="470"/>
    </row>
    <row r="2" spans="1:37" s="108" customFormat="1" ht="12.75">
      <c r="A2" s="429" t="s">
        <v>112</v>
      </c>
      <c r="B2" s="96"/>
      <c r="C2" s="96"/>
      <c r="D2" s="96"/>
      <c r="E2" s="96" t="str">
        <f>Altalanos!$A$8</f>
        <v>F Amatőr</v>
      </c>
      <c r="F2" s="96"/>
      <c r="G2" s="139"/>
      <c r="H2" s="110"/>
      <c r="I2" s="110"/>
      <c r="J2" s="140"/>
      <c r="K2" s="119"/>
      <c r="L2" s="119"/>
      <c r="M2" s="119"/>
      <c r="N2" s="140"/>
      <c r="O2" s="110"/>
      <c r="P2" s="140"/>
      <c r="Q2" s="110"/>
      <c r="R2" s="140"/>
      <c r="Y2" s="463"/>
      <c r="Z2" s="462"/>
      <c r="AA2" s="462" t="s">
        <v>148</v>
      </c>
      <c r="AB2" s="465">
        <v>300</v>
      </c>
      <c r="AC2" s="465">
        <v>250</v>
      </c>
      <c r="AD2" s="465">
        <v>200</v>
      </c>
      <c r="AE2" s="465">
        <v>150</v>
      </c>
      <c r="AF2" s="465">
        <v>120</v>
      </c>
      <c r="AG2" s="465">
        <v>90</v>
      </c>
      <c r="AH2" s="465">
        <v>40</v>
      </c>
      <c r="AI2" s="461"/>
      <c r="AJ2" s="461"/>
      <c r="AK2" s="461"/>
    </row>
    <row r="3" spans="1:37" s="19" customFormat="1" ht="12.75">
      <c r="A3" s="55" t="s">
        <v>81</v>
      </c>
      <c r="B3" s="55"/>
      <c r="C3" s="55"/>
      <c r="D3" s="55"/>
      <c r="E3" s="55"/>
      <c r="F3" s="55"/>
      <c r="G3" s="55" t="s">
        <v>78</v>
      </c>
      <c r="H3" s="55"/>
      <c r="I3" s="55"/>
      <c r="J3" s="142"/>
      <c r="K3" s="55" t="s">
        <v>86</v>
      </c>
      <c r="L3" s="142"/>
      <c r="M3" s="55"/>
      <c r="N3" s="142"/>
      <c r="O3" s="55"/>
      <c r="P3" s="142"/>
      <c r="Q3" s="55"/>
      <c r="R3" s="56" t="s">
        <v>87</v>
      </c>
      <c r="Y3" s="462">
        <f>IF(K4="OB","A",IF(K4="IX","W",IF(K4="","",K4)))</f>
      </c>
      <c r="Z3" s="462"/>
      <c r="AA3" s="462" t="s">
        <v>149</v>
      </c>
      <c r="AB3" s="465">
        <v>280</v>
      </c>
      <c r="AC3" s="465">
        <v>230</v>
      </c>
      <c r="AD3" s="465">
        <v>180</v>
      </c>
      <c r="AE3" s="465">
        <v>140</v>
      </c>
      <c r="AF3" s="465">
        <v>80</v>
      </c>
      <c r="AG3" s="465">
        <v>0</v>
      </c>
      <c r="AH3" s="465">
        <v>0</v>
      </c>
      <c r="AI3" s="461"/>
      <c r="AJ3" s="461"/>
      <c r="AK3" s="461"/>
    </row>
    <row r="4" spans="1:37" s="31" customFormat="1" ht="11.25" customHeight="1" thickBot="1">
      <c r="A4" s="541" t="str">
        <f>Altalanos!$A$10</f>
        <v>2021.12.04-05.</v>
      </c>
      <c r="B4" s="541"/>
      <c r="C4" s="541"/>
      <c r="D4" s="395"/>
      <c r="E4" s="144"/>
      <c r="F4" s="144"/>
      <c r="G4" s="144" t="str">
        <f>Altalanos!$C$10</f>
        <v>Budapest</v>
      </c>
      <c r="H4" s="100"/>
      <c r="I4" s="144"/>
      <c r="J4" s="145"/>
      <c r="K4" s="146"/>
      <c r="L4" s="145"/>
      <c r="M4" s="104"/>
      <c r="N4" s="145"/>
      <c r="O4" s="144"/>
      <c r="P4" s="145"/>
      <c r="Q4" s="144"/>
      <c r="R4" s="89" t="str">
        <f>Altalanos!$E$10</f>
        <v>Nagy-Gyevi Dávid</v>
      </c>
      <c r="Y4" s="462"/>
      <c r="Z4" s="462"/>
      <c r="AA4" s="462" t="s">
        <v>150</v>
      </c>
      <c r="AB4" s="465">
        <v>250</v>
      </c>
      <c r="AC4" s="465">
        <v>200</v>
      </c>
      <c r="AD4" s="465">
        <v>150</v>
      </c>
      <c r="AE4" s="465">
        <v>120</v>
      </c>
      <c r="AF4" s="465">
        <v>90</v>
      </c>
      <c r="AG4" s="465">
        <v>60</v>
      </c>
      <c r="AH4" s="465">
        <v>25</v>
      </c>
      <c r="AI4" s="461"/>
      <c r="AJ4" s="461"/>
      <c r="AK4" s="461"/>
    </row>
    <row r="5" spans="1:37" s="19" customFormat="1" ht="12.75">
      <c r="A5" s="148"/>
      <c r="B5" s="149" t="s">
        <v>4</v>
      </c>
      <c r="C5" s="420" t="s">
        <v>101</v>
      </c>
      <c r="D5" s="149" t="s">
        <v>100</v>
      </c>
      <c r="E5" s="149" t="s">
        <v>98</v>
      </c>
      <c r="F5" s="150" t="s">
        <v>84</v>
      </c>
      <c r="G5" s="150" t="s">
        <v>85</v>
      </c>
      <c r="H5" s="150"/>
      <c r="I5" s="150" t="s">
        <v>89</v>
      </c>
      <c r="J5" s="150"/>
      <c r="K5" s="149" t="s">
        <v>99</v>
      </c>
      <c r="L5" s="151"/>
      <c r="M5" s="149" t="s">
        <v>108</v>
      </c>
      <c r="N5" s="151"/>
      <c r="O5" s="149" t="s">
        <v>121</v>
      </c>
      <c r="P5" s="151"/>
      <c r="Q5" s="149" t="s">
        <v>120</v>
      </c>
      <c r="R5" s="152"/>
      <c r="Y5" s="462">
        <f>IF(OR(Altalanos!$A$8="F1",Altalanos!$A$8="F2",Altalanos!$A$8="N1",Altalanos!$A$8="N2"),1,2)</f>
        <v>2</v>
      </c>
      <c r="Z5" s="462"/>
      <c r="AA5" s="462" t="s">
        <v>151</v>
      </c>
      <c r="AB5" s="465">
        <v>200</v>
      </c>
      <c r="AC5" s="465">
        <v>150</v>
      </c>
      <c r="AD5" s="465">
        <v>120</v>
      </c>
      <c r="AE5" s="465">
        <v>90</v>
      </c>
      <c r="AF5" s="465">
        <v>60</v>
      </c>
      <c r="AG5" s="465">
        <v>40</v>
      </c>
      <c r="AH5" s="465">
        <v>15</v>
      </c>
      <c r="AI5" s="461"/>
      <c r="AJ5" s="461"/>
      <c r="AK5" s="461"/>
    </row>
    <row r="6" spans="1:37" s="519" customFormat="1" ht="10.5" customHeight="1" thickBot="1">
      <c r="A6" s="517"/>
      <c r="B6" s="529"/>
      <c r="C6" s="530"/>
      <c r="D6" s="530"/>
      <c r="E6" s="529"/>
      <c r="F6" s="520">
        <f>IF(Y3="","",CONCATENATE(AH1," pont"))</f>
      </c>
      <c r="G6" s="522"/>
      <c r="H6" s="523"/>
      <c r="I6" s="522"/>
      <c r="J6" s="524"/>
      <c r="K6" s="521">
        <f>IF(Y3="","",CONCATENATE(AG1," pont"))</f>
      </c>
      <c r="L6" s="524"/>
      <c r="M6" s="521">
        <f>IF(Y3="","",CONCATENATE(AF1," pont"))</f>
      </c>
      <c r="N6" s="524"/>
      <c r="O6" s="521">
        <f>IF(Y3="","",CONCATENATE(AE1," pont"))</f>
      </c>
      <c r="P6" s="524"/>
      <c r="Q6" s="521">
        <f>IF(Y3="","",CONCATENATE(AD1," pont"))</f>
      </c>
      <c r="R6" s="525"/>
      <c r="Y6" s="526"/>
      <c r="Z6" s="526"/>
      <c r="AA6" s="526" t="s">
        <v>152</v>
      </c>
      <c r="AB6" s="527">
        <v>150</v>
      </c>
      <c r="AC6" s="527">
        <v>120</v>
      </c>
      <c r="AD6" s="527">
        <v>90</v>
      </c>
      <c r="AE6" s="527">
        <v>60</v>
      </c>
      <c r="AF6" s="527">
        <v>40</v>
      </c>
      <c r="AG6" s="527">
        <v>25</v>
      </c>
      <c r="AH6" s="527">
        <v>10</v>
      </c>
      <c r="AI6" s="528"/>
      <c r="AJ6" s="528"/>
      <c r="AK6" s="528"/>
    </row>
    <row r="7" spans="1:37" s="38" customFormat="1" ht="9" customHeight="1">
      <c r="A7" s="155" t="s">
        <v>6</v>
      </c>
      <c r="B7" s="379">
        <f>IF($E7="","",VLOOKUP($E7,'F Amatőr'!$A$7:$O$80,14))</f>
        <v>0</v>
      </c>
      <c r="C7" s="379">
        <f>IF($E7="","",VLOOKUP($E7,'F Amatőr'!$A$7:$O$80,15))</f>
        <v>0</v>
      </c>
      <c r="D7" s="408">
        <f>IF($E7="","",VLOOKUP($E7,'F Amatőr'!$A$7:$O$80,5))</f>
        <v>0</v>
      </c>
      <c r="E7" s="157">
        <v>34</v>
      </c>
      <c r="F7" s="158" t="str">
        <f>UPPER(IF($E7="","",VLOOKUP($E7,'F Amatőr'!$A$7:$O$80,2)))</f>
        <v>BODÓ</v>
      </c>
      <c r="G7" s="158" t="str">
        <f>IF($E7="","",VLOOKUP($E7,'F Amatőr'!$A$7:$O$80,3))</f>
        <v>Péter</v>
      </c>
      <c r="H7" s="158"/>
      <c r="I7" s="158">
        <f>IF($E7="","",VLOOKUP($E7,'F Amatőr'!$A$7:$O$80,4))</f>
        <v>0</v>
      </c>
      <c r="J7" s="248"/>
      <c r="K7" s="175" t="str">
        <f>UPPER(IF(OR(J8="a",J8="as"),F7,IF(OR(J8="b",J8="bs"),F8,)))</f>
        <v>BODÓ</v>
      </c>
      <c r="L7" s="183"/>
      <c r="M7" s="184"/>
      <c r="N7" s="184"/>
      <c r="O7" s="184"/>
      <c r="P7" s="184"/>
      <c r="Q7" s="184"/>
      <c r="R7" s="184"/>
      <c r="S7" s="167"/>
      <c r="U7" s="168" t="str">
        <f>Birók!P21</f>
        <v>Bíró</v>
      </c>
      <c r="Y7" s="462"/>
      <c r="Z7" s="462"/>
      <c r="AA7" s="462" t="s">
        <v>153</v>
      </c>
      <c r="AB7" s="465">
        <v>120</v>
      </c>
      <c r="AC7" s="465">
        <v>90</v>
      </c>
      <c r="AD7" s="465">
        <v>60</v>
      </c>
      <c r="AE7" s="465">
        <v>40</v>
      </c>
      <c r="AF7" s="465">
        <v>25</v>
      </c>
      <c r="AG7" s="465">
        <v>10</v>
      </c>
      <c r="AH7" s="465">
        <v>5</v>
      </c>
      <c r="AI7" s="461"/>
      <c r="AJ7" s="461"/>
      <c r="AK7" s="461"/>
    </row>
    <row r="8" spans="1:37" s="38" customFormat="1" ht="9" customHeight="1">
      <c r="A8" s="249" t="s">
        <v>7</v>
      </c>
      <c r="B8" s="379">
        <f>IF($E8="","",VLOOKUP($E8,'F Amatőr'!$A$7:$O$80,14))</f>
        <v>0</v>
      </c>
      <c r="C8" s="379">
        <f>IF($E8="","",VLOOKUP($E8,'F Amatőr'!$A$7:$O$80,15))</f>
        <v>0</v>
      </c>
      <c r="D8" s="408">
        <f>IF($E8="","",VLOOKUP($E8,'F Amatőr'!$A$7:$O$80,5))</f>
        <v>0</v>
      </c>
      <c r="E8" s="157">
        <v>7</v>
      </c>
      <c r="F8" s="441" t="str">
        <f>UPPER(IF($E8="","",VLOOKUP($E8,'F Amatőr'!$A$7:$O$80,2)))</f>
        <v>PALÓSTI </v>
      </c>
      <c r="G8" s="441" t="str">
        <f>IF($E8="","",VLOOKUP($E8,'F Amatőr'!$A$7:$O$80,3))</f>
        <v>Marcell</v>
      </c>
      <c r="H8" s="441"/>
      <c r="I8" s="441">
        <f>IF($E8="","",VLOOKUP($E8,'F Amatőr'!$A$7:$O$80,4))</f>
        <v>0</v>
      </c>
      <c r="J8" s="250" t="s">
        <v>335</v>
      </c>
      <c r="K8" s="159">
        <v>60</v>
      </c>
      <c r="L8" s="174" t="s">
        <v>335</v>
      </c>
      <c r="M8" s="175" t="str">
        <f>UPPER(IF(OR(L8="a",L8="as"),K7,IF(OR(L8="b",L8="bs"),K9,)))</f>
        <v>BODÓ</v>
      </c>
      <c r="N8" s="183"/>
      <c r="O8" s="184"/>
      <c r="P8" s="184"/>
      <c r="Q8" s="184"/>
      <c r="R8" s="184"/>
      <c r="S8" s="167"/>
      <c r="U8" s="176" t="str">
        <f>Birók!P22</f>
        <v> </v>
      </c>
      <c r="Y8" s="462"/>
      <c r="Z8" s="462"/>
      <c r="AA8" s="462" t="s">
        <v>154</v>
      </c>
      <c r="AB8" s="465">
        <v>90</v>
      </c>
      <c r="AC8" s="465">
        <v>60</v>
      </c>
      <c r="AD8" s="465">
        <v>40</v>
      </c>
      <c r="AE8" s="465">
        <v>25</v>
      </c>
      <c r="AF8" s="465">
        <v>10</v>
      </c>
      <c r="AG8" s="465">
        <v>5</v>
      </c>
      <c r="AH8" s="465">
        <v>2</v>
      </c>
      <c r="AI8" s="461"/>
      <c r="AJ8" s="461"/>
      <c r="AK8" s="461"/>
    </row>
    <row r="9" spans="1:37" s="38" customFormat="1" ht="9" customHeight="1">
      <c r="A9" s="169" t="s">
        <v>8</v>
      </c>
      <c r="B9" s="379">
        <f>IF($E9="","",VLOOKUP($E9,'F Amatőr'!$A$7:$O$80,14))</f>
        <v>0</v>
      </c>
      <c r="C9" s="379">
        <f>IF($E9="","",VLOOKUP($E9,'F Amatőr'!$A$7:$O$80,15))</f>
        <v>0</v>
      </c>
      <c r="D9" s="408">
        <f>IF($E9="","",VLOOKUP($E9,'F Amatőr'!$A$7:$O$80,5))</f>
        <v>0</v>
      </c>
      <c r="E9" s="157">
        <v>20</v>
      </c>
      <c r="F9" s="441" t="str">
        <f>UPPER(IF($E9="","",VLOOKUP($E9,'F Amatőr'!$A$7:$O$80,2)))</f>
        <v>BALKUS</v>
      </c>
      <c r="G9" s="441" t="str">
        <f>IF($E9="","",VLOOKUP($E9,'F Amatőr'!$A$7:$O$80,3))</f>
        <v>Bence Máté</v>
      </c>
      <c r="H9" s="441"/>
      <c r="I9" s="441">
        <f>IF($E9="","",VLOOKUP($E9,'F Amatőr'!$A$7:$O$80,4))</f>
        <v>0</v>
      </c>
      <c r="J9" s="248"/>
      <c r="K9" s="175" t="str">
        <f>UPPER(IF(OR(J10="a",J10="as"),F9,IF(OR(J10="b",J10="bs"),F10,)))</f>
        <v>VARGA </v>
      </c>
      <c r="L9" s="251"/>
      <c r="M9" s="159">
        <v>61</v>
      </c>
      <c r="N9" s="186"/>
      <c r="O9" s="184"/>
      <c r="P9" s="184"/>
      <c r="Q9" s="184"/>
      <c r="R9" s="184"/>
      <c r="S9" s="167"/>
      <c r="U9" s="176" t="str">
        <f>Birók!P23</f>
        <v> </v>
      </c>
      <c r="Y9" s="462"/>
      <c r="Z9" s="462"/>
      <c r="AA9" s="462" t="s">
        <v>155</v>
      </c>
      <c r="AB9" s="465">
        <v>60</v>
      </c>
      <c r="AC9" s="465">
        <v>40</v>
      </c>
      <c r="AD9" s="465">
        <v>25</v>
      </c>
      <c r="AE9" s="465">
        <v>10</v>
      </c>
      <c r="AF9" s="465">
        <v>5</v>
      </c>
      <c r="AG9" s="465">
        <v>2</v>
      </c>
      <c r="AH9" s="465">
        <v>1</v>
      </c>
      <c r="AI9" s="461"/>
      <c r="AJ9" s="461"/>
      <c r="AK9" s="461"/>
    </row>
    <row r="10" spans="1:37" s="38" customFormat="1" ht="9" customHeight="1">
      <c r="A10" s="169" t="s">
        <v>9</v>
      </c>
      <c r="B10" s="379">
        <f>IF($E10="","",VLOOKUP($E10,'F Amatőr'!$A$7:$O$80,14))</f>
        <v>0</v>
      </c>
      <c r="C10" s="379">
        <f>IF($E10="","",VLOOKUP($E10,'F Amatőr'!$A$7:$O$80,15))</f>
        <v>0</v>
      </c>
      <c r="D10" s="408">
        <f>IF($E10="","",VLOOKUP($E10,'F Amatőr'!$A$7:$O$80,5))</f>
        <v>0</v>
      </c>
      <c r="E10" s="157">
        <v>13</v>
      </c>
      <c r="F10" s="441" t="str">
        <f>UPPER(IF($E10="","",VLOOKUP($E10,'F Amatőr'!$A$7:$O$80,2)))</f>
        <v>VARGA </v>
      </c>
      <c r="G10" s="441" t="str">
        <f>IF($E10="","",VLOOKUP($E10,'F Amatőr'!$A$7:$O$80,3))</f>
        <v>Ákos</v>
      </c>
      <c r="H10" s="441"/>
      <c r="I10" s="441">
        <f>IF($E10="","",VLOOKUP($E10,'F Amatőr'!$A$7:$O$80,4))</f>
        <v>0</v>
      </c>
      <c r="J10" s="250" t="s">
        <v>334</v>
      </c>
      <c r="K10" s="159">
        <v>61</v>
      </c>
      <c r="L10" s="184"/>
      <c r="M10" s="173" t="s">
        <v>0</v>
      </c>
      <c r="N10" s="182" t="s">
        <v>334</v>
      </c>
      <c r="O10" s="175" t="str">
        <f>UPPER(IF(OR(N10="a",N10="as"),M8,IF(OR(N10="b",N10="bs"),M12,)))</f>
        <v>MAJERUSZ</v>
      </c>
      <c r="P10" s="183"/>
      <c r="Q10" s="184"/>
      <c r="R10" s="184"/>
      <c r="S10" s="167"/>
      <c r="U10" s="176" t="str">
        <f>Birók!P24</f>
        <v> </v>
      </c>
      <c r="Y10" s="462"/>
      <c r="Z10" s="462"/>
      <c r="AA10" s="462" t="s">
        <v>156</v>
      </c>
      <c r="AB10" s="465">
        <v>40</v>
      </c>
      <c r="AC10" s="465">
        <v>25</v>
      </c>
      <c r="AD10" s="465">
        <v>15</v>
      </c>
      <c r="AE10" s="465">
        <v>7</v>
      </c>
      <c r="AF10" s="465">
        <v>4</v>
      </c>
      <c r="AG10" s="465">
        <v>1</v>
      </c>
      <c r="AH10" s="465">
        <v>0</v>
      </c>
      <c r="AI10" s="461"/>
      <c r="AJ10" s="461"/>
      <c r="AK10" s="461"/>
    </row>
    <row r="11" spans="1:37" s="38" customFormat="1" ht="9" customHeight="1">
      <c r="A11" s="169" t="s">
        <v>10</v>
      </c>
      <c r="B11" s="379">
        <f>IF($E11="","",VLOOKUP($E11,'F Amatőr'!$A$7:$O$80,14))</f>
        <v>0</v>
      </c>
      <c r="C11" s="379"/>
      <c r="D11" s="408">
        <f>IF($E11="","",VLOOKUP($E11,'F Amatőr'!$A$7:$O$80,5))</f>
        <v>0</v>
      </c>
      <c r="E11" s="157">
        <v>22</v>
      </c>
      <c r="F11" s="441" t="str">
        <f>UPPER(IF($E11="","",VLOOKUP($E11,'F Amatőr'!$A$7:$O$80,2)))</f>
        <v>ERŐSS</v>
      </c>
      <c r="G11" s="441" t="str">
        <f>IF($E11="","",VLOOKUP($E11,'F Amatőr'!$A$7:$O$80,3))</f>
        <v>Lóránd</v>
      </c>
      <c r="H11" s="441"/>
      <c r="I11" s="441">
        <f>IF($E11="","",VLOOKUP($E11,'F Amatőr'!$A$7:$O$80,4))</f>
        <v>0</v>
      </c>
      <c r="J11" s="248"/>
      <c r="K11" s="175" t="str">
        <f>UPPER(IF(OR(J12="a",J12="as"),F11,IF(OR(J12="b",J12="bs"),F12,)))</f>
        <v>MAJERUSZ</v>
      </c>
      <c r="L11" s="183"/>
      <c r="M11" s="252"/>
      <c r="N11" s="253"/>
      <c r="O11" s="159">
        <v>63</v>
      </c>
      <c r="P11" s="186"/>
      <c r="Q11" s="184"/>
      <c r="R11" s="184"/>
      <c r="S11" s="167"/>
      <c r="U11" s="176" t="str">
        <f>Birók!P25</f>
        <v> </v>
      </c>
      <c r="Y11" s="462"/>
      <c r="Z11" s="462"/>
      <c r="AA11" s="462" t="s">
        <v>157</v>
      </c>
      <c r="AB11" s="465">
        <v>25</v>
      </c>
      <c r="AC11" s="465">
        <v>15</v>
      </c>
      <c r="AD11" s="465">
        <v>10</v>
      </c>
      <c r="AE11" s="465">
        <v>6</v>
      </c>
      <c r="AF11" s="465">
        <v>3</v>
      </c>
      <c r="AG11" s="465">
        <v>1</v>
      </c>
      <c r="AH11" s="465">
        <v>0</v>
      </c>
      <c r="AI11" s="461"/>
      <c r="AJ11" s="461"/>
      <c r="AK11" s="461"/>
    </row>
    <row r="12" spans="1:37" s="38" customFormat="1" ht="9" customHeight="1">
      <c r="A12" s="169" t="s">
        <v>11</v>
      </c>
      <c r="B12" s="379"/>
      <c r="C12" s="379"/>
      <c r="D12" s="408"/>
      <c r="E12" s="157">
        <v>58</v>
      </c>
      <c r="F12" s="441" t="str">
        <f>UPPER(IF($E12="","",VLOOKUP($E12,'F Amatőr'!$A$7:$O$80,2)))</f>
        <v>MAJERUSZ</v>
      </c>
      <c r="G12" s="441" t="str">
        <f>IF($E12="","",VLOOKUP($E12,'F Amatőr'!$A$7:$O$80,3))</f>
        <v>Ádám</v>
      </c>
      <c r="H12" s="441"/>
      <c r="I12" s="441">
        <f>IF($E12="","",VLOOKUP($E12,'F Amatőr'!$A$7:$O$80,4))</f>
        <v>0</v>
      </c>
      <c r="J12" s="250" t="s">
        <v>334</v>
      </c>
      <c r="K12" s="159">
        <v>75</v>
      </c>
      <c r="L12" s="174" t="s">
        <v>335</v>
      </c>
      <c r="M12" s="175" t="str">
        <f>UPPER(IF(OR(L12="a",L12="as"),K11,IF(OR(L12="b",L12="bs"),K13,)))</f>
        <v>MAJERUSZ</v>
      </c>
      <c r="N12" s="254"/>
      <c r="O12" s="184"/>
      <c r="P12" s="186"/>
      <c r="Q12" s="184"/>
      <c r="R12" s="184"/>
      <c r="S12" s="167"/>
      <c r="U12" s="176" t="str">
        <f>Birók!P26</f>
        <v> </v>
      </c>
      <c r="Y12" s="462"/>
      <c r="Z12" s="462"/>
      <c r="AA12" s="462" t="s">
        <v>162</v>
      </c>
      <c r="AB12" s="465">
        <v>15</v>
      </c>
      <c r="AC12" s="465">
        <v>10</v>
      </c>
      <c r="AD12" s="465">
        <v>6</v>
      </c>
      <c r="AE12" s="465">
        <v>3</v>
      </c>
      <c r="AF12" s="465">
        <v>1</v>
      </c>
      <c r="AG12" s="465">
        <v>0</v>
      </c>
      <c r="AH12" s="465">
        <v>0</v>
      </c>
      <c r="AI12" s="461"/>
      <c r="AJ12" s="461"/>
      <c r="AK12" s="461"/>
    </row>
    <row r="13" spans="1:37" s="38" customFormat="1" ht="9" customHeight="1">
      <c r="A13" s="249" t="s">
        <v>12</v>
      </c>
      <c r="B13" s="379">
        <f>IF($E13="","",VLOOKUP($E13,'F Amatőr'!$A$7:$O$80,14))</f>
      </c>
      <c r="C13" s="379"/>
      <c r="D13" s="408"/>
      <c r="E13" s="157"/>
      <c r="F13" s="538" t="s">
        <v>291</v>
      </c>
      <c r="G13" s="538" t="s">
        <v>261</v>
      </c>
      <c r="H13" s="441"/>
      <c r="I13" s="441">
        <f>IF($E13="","",VLOOKUP($E13,'F Amatőr'!$A$7:$O$80,4))</f>
      </c>
      <c r="J13" s="248"/>
      <c r="K13" s="175" t="str">
        <f>UPPER(IF(OR(J14="a",J14="as"),F13,IF(OR(J14="b",J14="bs"),F14,)))</f>
        <v>MÁRKUS</v>
      </c>
      <c r="L13" s="192"/>
      <c r="M13" s="159">
        <v>60</v>
      </c>
      <c r="N13" s="184"/>
      <c r="O13" s="184"/>
      <c r="P13" s="186"/>
      <c r="Q13" s="184"/>
      <c r="R13" s="184"/>
      <c r="S13" s="167"/>
      <c r="U13" s="176" t="str">
        <f>Birók!P27</f>
        <v> </v>
      </c>
      <c r="Y13" s="462"/>
      <c r="Z13" s="462"/>
      <c r="AA13" s="462" t="s">
        <v>158</v>
      </c>
      <c r="AB13" s="465">
        <v>10</v>
      </c>
      <c r="AC13" s="465">
        <v>6</v>
      </c>
      <c r="AD13" s="465">
        <v>3</v>
      </c>
      <c r="AE13" s="465">
        <v>1</v>
      </c>
      <c r="AF13" s="465">
        <v>0</v>
      </c>
      <c r="AG13" s="465">
        <v>0</v>
      </c>
      <c r="AH13" s="465">
        <v>0</v>
      </c>
      <c r="AI13" s="461"/>
      <c r="AJ13" s="461"/>
      <c r="AK13" s="461"/>
    </row>
    <row r="14" spans="1:37" s="38" customFormat="1" ht="9" customHeight="1">
      <c r="A14" s="194" t="s">
        <v>13</v>
      </c>
      <c r="B14" s="379">
        <f>IF($E14="","",VLOOKUP($E14,'F Amatőr'!$A$7:$O$80,14))</f>
        <v>0</v>
      </c>
      <c r="C14" s="379">
        <f>IF($E14="","",VLOOKUP($E14,'F Amatőr'!$A$7:$O$80,15))</f>
        <v>0</v>
      </c>
      <c r="D14" s="408">
        <f>IF($E14="","",VLOOKUP($E14,'F Amatőr'!$A$7:$O$80,5))</f>
        <v>0</v>
      </c>
      <c r="E14" s="157">
        <v>36</v>
      </c>
      <c r="F14" s="158" t="str">
        <f>UPPER(IF($E14="","",VLOOKUP($E14,'F Amatőr'!$A$7:$O$80,2)))</f>
        <v>MÉSZÁROS</v>
      </c>
      <c r="G14" s="158" t="str">
        <f>IF($E14="","",VLOOKUP($E14,'F Amatőr'!$A$7:$O$80,3))</f>
        <v>Péter</v>
      </c>
      <c r="H14" s="158"/>
      <c r="I14" s="158">
        <f>IF($E14="","",VLOOKUP($E14,'F Amatőr'!$A$7:$O$80,4))</f>
        <v>0</v>
      </c>
      <c r="J14" s="250" t="s">
        <v>335</v>
      </c>
      <c r="K14" s="159">
        <v>64</v>
      </c>
      <c r="L14" s="184"/>
      <c r="M14" s="184"/>
      <c r="N14" s="255"/>
      <c r="O14" s="173" t="s">
        <v>0</v>
      </c>
      <c r="P14" s="182" t="s">
        <v>335</v>
      </c>
      <c r="Q14" s="175" t="str">
        <f>UPPER(IF(OR(P14="a",P14="as"),O10,IF(OR(P14="b",P14="bs"),O18,)))</f>
        <v>MAJERUSZ</v>
      </c>
      <c r="R14" s="183"/>
      <c r="S14" s="167"/>
      <c r="U14" s="176" t="str">
        <f>Birók!P28</f>
        <v> </v>
      </c>
      <c r="Y14" s="462"/>
      <c r="Z14" s="462"/>
      <c r="AA14" s="462" t="s">
        <v>159</v>
      </c>
      <c r="AB14" s="465">
        <v>3</v>
      </c>
      <c r="AC14" s="465">
        <v>2</v>
      </c>
      <c r="AD14" s="465">
        <v>1</v>
      </c>
      <c r="AE14" s="465">
        <v>0</v>
      </c>
      <c r="AF14" s="465">
        <v>0</v>
      </c>
      <c r="AG14" s="465">
        <v>0</v>
      </c>
      <c r="AH14" s="465">
        <v>0</v>
      </c>
      <c r="AI14" s="461"/>
      <c r="AJ14" s="461"/>
      <c r="AK14" s="461"/>
    </row>
    <row r="15" spans="1:37" s="38" customFormat="1" ht="9" customHeight="1">
      <c r="A15" s="155" t="s">
        <v>14</v>
      </c>
      <c r="B15" s="379">
        <f>IF($E15="","",VLOOKUP($E15,'F Amatőr'!$A$7:$O$80,14))</f>
        <v>0</v>
      </c>
      <c r="C15" s="379">
        <f>IF($E15="","",VLOOKUP($E15,'F Amatőr'!$A$7:$O$80,15))</f>
        <v>0</v>
      </c>
      <c r="D15" s="408">
        <f>IF($E15="","",VLOOKUP($E15,'F Amatőr'!$A$7:$O$80,5))</f>
        <v>0</v>
      </c>
      <c r="E15" s="157">
        <v>54</v>
      </c>
      <c r="F15" s="158" t="str">
        <f>UPPER(IF($E15="","",VLOOKUP($E15,'F Amatőr'!$A$7:$O$80,2)))</f>
        <v>STAMPAY-KOMESZ</v>
      </c>
      <c r="G15" s="158" t="str">
        <f>IF($E15="","",VLOOKUP($E15,'F Amatőr'!$A$7:$O$80,3))</f>
        <v>Vince</v>
      </c>
      <c r="H15" s="158"/>
      <c r="I15" s="158">
        <f>IF($E15="","",VLOOKUP($E15,'F Amatőr'!$A$7:$O$80,4))</f>
        <v>0</v>
      </c>
      <c r="J15" s="248"/>
      <c r="K15" s="175" t="str">
        <f>UPPER(IF(OR(J16="a",J16="as"),F15,IF(OR(J16="b",J16="bs"),F16,)))</f>
        <v>JAGUDITS</v>
      </c>
      <c r="L15" s="183"/>
      <c r="M15" s="184"/>
      <c r="N15" s="184"/>
      <c r="O15" s="184"/>
      <c r="P15" s="186"/>
      <c r="Q15" s="159">
        <v>75</v>
      </c>
      <c r="R15" s="186"/>
      <c r="S15" s="167"/>
      <c r="U15" s="176" t="str">
        <f>Birók!P29</f>
        <v> </v>
      </c>
      <c r="Y15" s="462"/>
      <c r="Z15" s="462"/>
      <c r="AA15" s="462"/>
      <c r="AB15" s="462"/>
      <c r="AC15" s="462"/>
      <c r="AD15" s="462"/>
      <c r="AE15" s="462"/>
      <c r="AF15" s="462"/>
      <c r="AG15" s="462"/>
      <c r="AH15" s="462"/>
      <c r="AI15" s="461"/>
      <c r="AJ15" s="461"/>
      <c r="AK15" s="461"/>
    </row>
    <row r="16" spans="1:37" s="38" customFormat="1" ht="9" customHeight="1" thickBot="1">
      <c r="A16" s="249" t="s">
        <v>15</v>
      </c>
      <c r="B16" s="379">
        <f>IF($E16="","",VLOOKUP($E16,'F Amatőr'!$A$7:$O$80,14))</f>
        <v>0</v>
      </c>
      <c r="C16" s="379">
        <f>IF($E16="","",VLOOKUP($E16,'F Amatőr'!$A$7:$O$80,15))</f>
        <v>0</v>
      </c>
      <c r="D16" s="408">
        <f>IF($E16="","",VLOOKUP($E16,'F Amatőr'!$A$7:$O$80,5))</f>
        <v>0</v>
      </c>
      <c r="E16" s="157">
        <v>55</v>
      </c>
      <c r="F16" s="441" t="str">
        <f>UPPER(IF($E16="","",VLOOKUP($E16,'F Amatőr'!$A$7:$O$80,2)))</f>
        <v>JAGUDITS</v>
      </c>
      <c r="G16" s="441" t="str">
        <f>IF($E16="","",VLOOKUP($E16,'F Amatőr'!$A$7:$O$80,3))</f>
        <v>Attila</v>
      </c>
      <c r="H16" s="441"/>
      <c r="I16" s="441">
        <f>IF($E16="","",VLOOKUP($E16,'F Amatőr'!$A$7:$O$80,4))</f>
        <v>0</v>
      </c>
      <c r="J16" s="250" t="s">
        <v>334</v>
      </c>
      <c r="K16" s="159">
        <v>64</v>
      </c>
      <c r="L16" s="174" t="s">
        <v>335</v>
      </c>
      <c r="M16" s="175" t="str">
        <f>UPPER(IF(OR(L16="a",L16="as"),K15,IF(OR(L16="b",L16="bs"),K17,)))</f>
        <v>JAGUDITS</v>
      </c>
      <c r="N16" s="183"/>
      <c r="O16" s="184"/>
      <c r="P16" s="186"/>
      <c r="Q16" s="184"/>
      <c r="R16" s="186"/>
      <c r="S16" s="167"/>
      <c r="U16" s="191" t="str">
        <f>Birók!P30</f>
        <v>Egyik sem</v>
      </c>
      <c r="Y16" s="462"/>
      <c r="Z16" s="462"/>
      <c r="AA16" s="462" t="s">
        <v>148</v>
      </c>
      <c r="AB16" s="465">
        <v>150</v>
      </c>
      <c r="AC16" s="465">
        <v>120</v>
      </c>
      <c r="AD16" s="465">
        <v>90</v>
      </c>
      <c r="AE16" s="465">
        <v>60</v>
      </c>
      <c r="AF16" s="465">
        <v>40</v>
      </c>
      <c r="AG16" s="465">
        <v>25</v>
      </c>
      <c r="AH16" s="465">
        <v>15</v>
      </c>
      <c r="AI16" s="461"/>
      <c r="AJ16" s="461"/>
      <c r="AK16" s="461"/>
    </row>
    <row r="17" spans="1:37" s="38" customFormat="1" ht="9" customHeight="1">
      <c r="A17" s="169" t="s">
        <v>16</v>
      </c>
      <c r="B17" s="379">
        <f>IF($E17="","",VLOOKUP($E17,'F Amatőr'!$A$7:$O$80,14))</f>
        <v>0</v>
      </c>
      <c r="C17" s="379">
        <f>IF($E17="","",VLOOKUP($E17,'F Amatőr'!$A$7:$O$80,15))</f>
        <v>0</v>
      </c>
      <c r="D17" s="408">
        <f>IF($E17="","",VLOOKUP($E17,'F Amatőr'!$A$7:$O$80,5))</f>
        <v>0</v>
      </c>
      <c r="E17" s="157">
        <v>18</v>
      </c>
      <c r="F17" s="441" t="str">
        <f>UPPER(IF($E17="","",VLOOKUP($E17,'F Amatőr'!$A$7:$O$80,2)))</f>
        <v>ZÖLDESI</v>
      </c>
      <c r="G17" s="441" t="str">
        <f>IF($E17="","",VLOOKUP($E17,'F Amatőr'!$A$7:$O$80,3))</f>
        <v>Illés</v>
      </c>
      <c r="H17" s="441"/>
      <c r="I17" s="441">
        <f>IF($E17="","",VLOOKUP($E17,'F Amatőr'!$A$7:$O$80,4))</f>
        <v>0</v>
      </c>
      <c r="J17" s="248"/>
      <c r="K17" s="175" t="str">
        <f>UPPER(IF(OR(J18="a",J18="as"),F17,IF(OR(J18="b",J18="bs"),F18,)))</f>
        <v>HORVÁTH</v>
      </c>
      <c r="L17" s="251"/>
      <c r="M17" s="159">
        <v>60</v>
      </c>
      <c r="N17" s="186"/>
      <c r="O17" s="184"/>
      <c r="P17" s="186"/>
      <c r="Q17" s="184"/>
      <c r="R17" s="186"/>
      <c r="S17" s="167"/>
      <c r="Y17" s="462"/>
      <c r="Z17" s="462"/>
      <c r="AA17" s="462" t="s">
        <v>150</v>
      </c>
      <c r="AB17" s="465">
        <v>120</v>
      </c>
      <c r="AC17" s="465">
        <v>90</v>
      </c>
      <c r="AD17" s="465">
        <v>60</v>
      </c>
      <c r="AE17" s="465">
        <v>40</v>
      </c>
      <c r="AF17" s="465">
        <v>25</v>
      </c>
      <c r="AG17" s="465">
        <v>15</v>
      </c>
      <c r="AH17" s="465">
        <v>8</v>
      </c>
      <c r="AI17" s="461"/>
      <c r="AJ17" s="461"/>
      <c r="AK17" s="461"/>
    </row>
    <row r="18" spans="1:37" s="38" customFormat="1" ht="9" customHeight="1">
      <c r="A18" s="169" t="s">
        <v>17</v>
      </c>
      <c r="B18" s="379">
        <f>IF($E18="","",VLOOKUP($E18,'F Amatőr'!$A$7:$O$80,14))</f>
        <v>0</v>
      </c>
      <c r="C18" s="379">
        <f>IF($E18="","",VLOOKUP($E18,'F Amatőr'!$A$7:$O$80,15))</f>
        <v>0</v>
      </c>
      <c r="D18" s="408">
        <f>IF($E18="","",VLOOKUP($E18,'F Amatőr'!$A$7:$O$80,5))</f>
        <v>0</v>
      </c>
      <c r="E18" s="157">
        <v>21</v>
      </c>
      <c r="F18" s="441" t="str">
        <f>UPPER(IF($E18="","",VLOOKUP($E18,'F Amatőr'!$A$7:$O$80,2)))</f>
        <v>HORVÁTH</v>
      </c>
      <c r="G18" s="441" t="str">
        <f>IF($E18="","",VLOOKUP($E18,'F Amatőr'!$A$7:$O$80,3))</f>
        <v>Roland</v>
      </c>
      <c r="H18" s="441"/>
      <c r="I18" s="441">
        <f>IF($E18="","",VLOOKUP($E18,'F Amatőr'!$A$7:$O$80,4))</f>
        <v>0</v>
      </c>
      <c r="J18" s="250" t="s">
        <v>334</v>
      </c>
      <c r="K18" s="159"/>
      <c r="L18" s="184"/>
      <c r="M18" s="173" t="s">
        <v>0</v>
      </c>
      <c r="N18" s="182" t="s">
        <v>335</v>
      </c>
      <c r="O18" s="175" t="str">
        <f>UPPER(IF(OR(N18="a",N18="as"),M16,IF(OR(N18="b",N18="bs"),M20,)))</f>
        <v>JAGUDITS</v>
      </c>
      <c r="P18" s="192"/>
      <c r="Q18" s="184"/>
      <c r="R18" s="186"/>
      <c r="S18" s="167"/>
      <c r="Y18" s="462"/>
      <c r="Z18" s="462"/>
      <c r="AA18" s="462" t="s">
        <v>151</v>
      </c>
      <c r="AB18" s="465">
        <v>90</v>
      </c>
      <c r="AC18" s="465">
        <v>60</v>
      </c>
      <c r="AD18" s="465">
        <v>40</v>
      </c>
      <c r="AE18" s="465">
        <v>25</v>
      </c>
      <c r="AF18" s="465">
        <v>15</v>
      </c>
      <c r="AG18" s="465">
        <v>8</v>
      </c>
      <c r="AH18" s="465">
        <v>4</v>
      </c>
      <c r="AI18" s="461"/>
      <c r="AJ18" s="461"/>
      <c r="AK18" s="461"/>
    </row>
    <row r="19" spans="1:37" s="38" customFormat="1" ht="9" customHeight="1">
      <c r="A19" s="169" t="s">
        <v>18</v>
      </c>
      <c r="B19" s="379">
        <f>IF($E19="","",VLOOKUP($E19,'F Amatőr'!$A$7:$O$80,14))</f>
        <v>0</v>
      </c>
      <c r="C19" s="379"/>
      <c r="D19" s="408"/>
      <c r="E19" s="157">
        <v>4</v>
      </c>
      <c r="F19" s="441" t="str">
        <f>UPPER(IF($E19="","",VLOOKUP($E19,'F Amatőr'!$A$7:$O$80,2)))</f>
        <v>POPOVICS </v>
      </c>
      <c r="G19" s="441" t="str">
        <f>IF($E19="","",VLOOKUP($E19,'F Amatőr'!$A$7:$O$80,3))</f>
        <v>Adrián</v>
      </c>
      <c r="H19" s="441"/>
      <c r="I19" s="441">
        <f>IF($E19="","",VLOOKUP($E19,'F Amatőr'!$A$7:$O$80,4))</f>
        <v>0</v>
      </c>
      <c r="J19" s="248"/>
      <c r="K19" s="175" t="str">
        <f>UPPER(IF(OR(J20="a",J20="as"),F19,IF(OR(J20="b",J20="bs"),F20,)))</f>
        <v>POPOVICS </v>
      </c>
      <c r="L19" s="183"/>
      <c r="M19" s="252"/>
      <c r="N19" s="253"/>
      <c r="O19" s="159">
        <v>62</v>
      </c>
      <c r="P19" s="184"/>
      <c r="Q19" s="184"/>
      <c r="R19" s="186"/>
      <c r="S19" s="167"/>
      <c r="Y19" s="462"/>
      <c r="Z19" s="462"/>
      <c r="AA19" s="462" t="s">
        <v>152</v>
      </c>
      <c r="AB19" s="465">
        <v>60</v>
      </c>
      <c r="AC19" s="465">
        <v>40</v>
      </c>
      <c r="AD19" s="465">
        <v>25</v>
      </c>
      <c r="AE19" s="465">
        <v>15</v>
      </c>
      <c r="AF19" s="465">
        <v>8</v>
      </c>
      <c r="AG19" s="465">
        <v>4</v>
      </c>
      <c r="AH19" s="465">
        <v>2</v>
      </c>
      <c r="AI19" s="461"/>
      <c r="AJ19" s="461"/>
      <c r="AK19" s="461"/>
    </row>
    <row r="20" spans="1:37" s="38" customFormat="1" ht="9" customHeight="1">
      <c r="A20" s="169" t="s">
        <v>19</v>
      </c>
      <c r="B20" s="379">
        <f>IF($E20="","",VLOOKUP($E20,'F Amatőr'!$A$7:$O$80,14))</f>
        <v>0</v>
      </c>
      <c r="C20" s="379">
        <f>IF($E20="","",VLOOKUP($E20,'F Amatőr'!$A$7:$O$80,15))</f>
        <v>0</v>
      </c>
      <c r="D20" s="408">
        <f>IF($E20="","",VLOOKUP($E20,'F Amatőr'!$A$7:$O$80,5))</f>
        <v>0</v>
      </c>
      <c r="E20" s="157">
        <v>38</v>
      </c>
      <c r="F20" s="441" t="str">
        <f>UPPER(IF($E20="","",VLOOKUP($E20,'F Amatőr'!$A$7:$O$80,2)))</f>
        <v>SHIRAKAWA</v>
      </c>
      <c r="G20" s="441" t="str">
        <f>IF($E20="","",VLOOKUP($E20,'F Amatőr'!$A$7:$O$80,3))</f>
        <v>Makato</v>
      </c>
      <c r="H20" s="441"/>
      <c r="I20" s="441">
        <f>IF($E20="","",VLOOKUP($E20,'F Amatőr'!$A$7:$O$80,4))</f>
        <v>0</v>
      </c>
      <c r="J20" s="250" t="s">
        <v>335</v>
      </c>
      <c r="K20" s="159">
        <v>63</v>
      </c>
      <c r="L20" s="174" t="s">
        <v>334</v>
      </c>
      <c r="M20" s="175" t="str">
        <f>UPPER(IF(OR(L20="a",L20="as"),K19,IF(OR(L20="b",L20="bs"),K21,)))</f>
        <v>MIKECZ</v>
      </c>
      <c r="N20" s="254"/>
      <c r="O20" s="184"/>
      <c r="P20" s="184"/>
      <c r="Q20" s="184"/>
      <c r="R20" s="186"/>
      <c r="S20" s="167"/>
      <c r="Y20" s="462"/>
      <c r="Z20" s="462"/>
      <c r="AA20" s="462" t="s">
        <v>153</v>
      </c>
      <c r="AB20" s="465">
        <v>40</v>
      </c>
      <c r="AC20" s="465">
        <v>25</v>
      </c>
      <c r="AD20" s="465">
        <v>15</v>
      </c>
      <c r="AE20" s="465">
        <v>8</v>
      </c>
      <c r="AF20" s="465">
        <v>4</v>
      </c>
      <c r="AG20" s="465">
        <v>2</v>
      </c>
      <c r="AH20" s="465">
        <v>1</v>
      </c>
      <c r="AI20" s="461"/>
      <c r="AJ20" s="461"/>
      <c r="AK20" s="461"/>
    </row>
    <row r="21" spans="1:37" s="38" customFormat="1" ht="9" customHeight="1">
      <c r="A21" s="249" t="s">
        <v>20</v>
      </c>
      <c r="B21" s="379">
        <f>IF($E21="","",VLOOKUP($E21,'F Amatőr'!$A$7:$O$80,14))</f>
        <v>0</v>
      </c>
      <c r="C21" s="379">
        <f>IF($E21="","",VLOOKUP($E21,'F Amatőr'!$A$7:$O$80,15))</f>
        <v>0</v>
      </c>
      <c r="D21" s="408">
        <f>IF($E21="","",VLOOKUP($E21,'F Amatőr'!$A$7:$O$80,5))</f>
        <v>0</v>
      </c>
      <c r="E21" s="157">
        <v>12</v>
      </c>
      <c r="F21" s="441" t="str">
        <f>UPPER(IF($E21="","",VLOOKUP($E21,'F Amatőr'!$A$7:$O$80,2)))</f>
        <v>MIKECZ</v>
      </c>
      <c r="G21" s="441" t="str">
        <f>IF($E21="","",VLOOKUP($E21,'F Amatőr'!$A$7:$O$80,3))</f>
        <v>Gábor</v>
      </c>
      <c r="H21" s="441"/>
      <c r="I21" s="441">
        <f>IF($E21="","",VLOOKUP($E21,'F Amatőr'!$A$7:$O$80,4))</f>
        <v>0</v>
      </c>
      <c r="J21" s="248"/>
      <c r="K21" s="175" t="str">
        <f>UPPER(IF(OR(J22="a",J22="as"),F21,IF(OR(J22="b",J22="bs"),F22,)))</f>
        <v>MIKECZ</v>
      </c>
      <c r="L21" s="192"/>
      <c r="M21" s="159">
        <v>62</v>
      </c>
      <c r="N21" s="184"/>
      <c r="O21" s="184"/>
      <c r="P21" s="184"/>
      <c r="Q21" s="184"/>
      <c r="R21" s="186"/>
      <c r="S21" s="167"/>
      <c r="Y21" s="462"/>
      <c r="Z21" s="462"/>
      <c r="AA21" s="462" t="s">
        <v>154</v>
      </c>
      <c r="AB21" s="465">
        <v>25</v>
      </c>
      <c r="AC21" s="465">
        <v>15</v>
      </c>
      <c r="AD21" s="465">
        <v>10</v>
      </c>
      <c r="AE21" s="465">
        <v>6</v>
      </c>
      <c r="AF21" s="465">
        <v>3</v>
      </c>
      <c r="AG21" s="465">
        <v>1</v>
      </c>
      <c r="AH21" s="465">
        <v>0</v>
      </c>
      <c r="AI21" s="461"/>
      <c r="AJ21" s="461"/>
      <c r="AK21" s="461"/>
    </row>
    <row r="22" spans="1:37" s="38" customFormat="1" ht="9" customHeight="1">
      <c r="A22" s="194" t="s">
        <v>21</v>
      </c>
      <c r="B22" s="379">
        <f>IF($E22="","",VLOOKUP($E22,'F Amatőr'!$A$7:$O$80,14))</f>
        <v>0</v>
      </c>
      <c r="C22" s="379">
        <f>IF($E22="","",VLOOKUP($E22,'F Amatőr'!$A$7:$O$80,15))</f>
        <v>0</v>
      </c>
      <c r="D22" s="408">
        <f>IF($E22="","",VLOOKUP($E22,'F Amatőr'!$A$7:$O$80,5))</f>
        <v>0</v>
      </c>
      <c r="E22" s="157">
        <v>64</v>
      </c>
      <c r="F22" s="158" t="str">
        <f>UPPER(IF($E22="","",VLOOKUP($E22,'F Amatőr'!$A$7:$O$80,2)))</f>
        <v>GYŐRFI</v>
      </c>
      <c r="G22" s="158" t="str">
        <f>IF($E22="","",VLOOKUP($E22,'F Amatőr'!$A$7:$O$80,3))</f>
        <v>Dániel</v>
      </c>
      <c r="H22" s="158"/>
      <c r="I22" s="158">
        <f>IF($E22="","",VLOOKUP($E22,'F Amatőr'!$A$7:$O$80,4))</f>
        <v>0</v>
      </c>
      <c r="J22" s="250" t="s">
        <v>335</v>
      </c>
      <c r="K22" s="159">
        <v>60</v>
      </c>
      <c r="L22" s="184"/>
      <c r="M22" s="184"/>
      <c r="N22" s="255"/>
      <c r="O22" s="256" t="s">
        <v>124</v>
      </c>
      <c r="P22" s="245"/>
      <c r="Q22" s="175" t="s">
        <v>325</v>
      </c>
      <c r="R22" s="246"/>
      <c r="S22" s="167"/>
      <c r="Y22" s="462"/>
      <c r="Z22" s="462"/>
      <c r="AA22" s="462" t="s">
        <v>155</v>
      </c>
      <c r="AB22" s="465">
        <v>15</v>
      </c>
      <c r="AC22" s="465">
        <v>10</v>
      </c>
      <c r="AD22" s="465">
        <v>6</v>
      </c>
      <c r="AE22" s="465">
        <v>3</v>
      </c>
      <c r="AF22" s="465">
        <v>1</v>
      </c>
      <c r="AG22" s="465">
        <v>0</v>
      </c>
      <c r="AH22" s="465">
        <v>0</v>
      </c>
      <c r="AI22" s="461"/>
      <c r="AJ22" s="461"/>
      <c r="AK22" s="461"/>
    </row>
    <row r="23" spans="1:37" s="38" customFormat="1" ht="9" customHeight="1">
      <c r="A23" s="155" t="s">
        <v>22</v>
      </c>
      <c r="B23" s="379">
        <f>IF($E23="","",VLOOKUP($E23,'F Amatőr'!$A$7:$O$80,14))</f>
        <v>0</v>
      </c>
      <c r="C23" s="379">
        <f>IF($E23="","",VLOOKUP($E23,'F Amatőr'!$A$7:$O$80,15))</f>
        <v>0</v>
      </c>
      <c r="D23" s="408">
        <f>IF($E23="","",VLOOKUP($E23,'F Amatőr'!$A$7:$O$80,5))</f>
        <v>0</v>
      </c>
      <c r="E23" s="157">
        <v>24</v>
      </c>
      <c r="F23" s="158" t="str">
        <f>UPPER(IF($E23="","",VLOOKUP($E23,'F Amatőr'!$A$7:$O$80,2)))</f>
        <v>BECZE</v>
      </c>
      <c r="G23" s="158" t="str">
        <f>IF($E23="","",VLOOKUP($E23,'F Amatőr'!$A$7:$O$80,3))</f>
        <v>Dániel</v>
      </c>
      <c r="H23" s="158"/>
      <c r="I23" s="158">
        <f>IF($E23="","",VLOOKUP($E23,'F Amatőr'!$A$7:$O$80,4))</f>
        <v>0</v>
      </c>
      <c r="J23" s="248"/>
      <c r="K23" s="175" t="str">
        <f>UPPER(IF(OR(J24="a",J24="as"),F23,IF(OR(J24="b",J24="bs"),F24,)))</f>
        <v>BECZE</v>
      </c>
      <c r="L23" s="183"/>
      <c r="M23" s="184"/>
      <c r="N23" s="184"/>
      <c r="O23" s="173" t="s">
        <v>0</v>
      </c>
      <c r="P23" s="247"/>
      <c r="Q23" s="159">
        <v>63</v>
      </c>
      <c r="R23" s="243"/>
      <c r="S23" s="167"/>
      <c r="Y23" s="462"/>
      <c r="Z23" s="462"/>
      <c r="AA23" s="462" t="s">
        <v>156</v>
      </c>
      <c r="AB23" s="465">
        <v>10</v>
      </c>
      <c r="AC23" s="465">
        <v>6</v>
      </c>
      <c r="AD23" s="465">
        <v>3</v>
      </c>
      <c r="AE23" s="465">
        <v>1</v>
      </c>
      <c r="AF23" s="465">
        <v>0</v>
      </c>
      <c r="AG23" s="465">
        <v>0</v>
      </c>
      <c r="AH23" s="465">
        <v>0</v>
      </c>
      <c r="AI23" s="461"/>
      <c r="AJ23" s="461"/>
      <c r="AK23" s="461"/>
    </row>
    <row r="24" spans="1:37" s="38" customFormat="1" ht="9" customHeight="1">
      <c r="A24" s="249" t="s">
        <v>23</v>
      </c>
      <c r="B24" s="379">
        <f>IF($E24="","",VLOOKUP($E24,'F Amatőr'!$A$7:$O$80,14))</f>
        <v>0</v>
      </c>
      <c r="C24" s="379">
        <f>IF($E24="","",VLOOKUP($E24,'F Amatőr'!$A$7:$O$80,15))</f>
        <v>0</v>
      </c>
      <c r="D24" s="408">
        <f>IF($E24="","",VLOOKUP($E24,'F Amatőr'!$A$7:$O$80,5))</f>
        <v>0</v>
      </c>
      <c r="E24" s="157">
        <v>35</v>
      </c>
      <c r="F24" s="441" t="str">
        <f>UPPER(IF($E24="","",VLOOKUP($E24,'F Amatőr'!$A$7:$O$80,2)))</f>
        <v>SHRIBEK</v>
      </c>
      <c r="G24" s="441" t="str">
        <f>IF($E24="","",VLOOKUP($E24,'F Amatőr'!$A$7:$O$80,3))</f>
        <v>Benjamin</v>
      </c>
      <c r="H24" s="441"/>
      <c r="I24" s="441">
        <f>IF($E24="","",VLOOKUP($E24,'F Amatőr'!$A$7:$O$80,4))</f>
        <v>0</v>
      </c>
      <c r="J24" s="250" t="s">
        <v>335</v>
      </c>
      <c r="K24" s="159">
        <v>61</v>
      </c>
      <c r="L24" s="174" t="s">
        <v>334</v>
      </c>
      <c r="M24" s="175" t="str">
        <f>UPPER(IF(OR(L24="a",L24="as"),K23,IF(OR(L24="b",L24="bs"),K25,)))</f>
        <v>KOZICZ</v>
      </c>
      <c r="N24" s="183"/>
      <c r="O24" s="184"/>
      <c r="P24" s="184"/>
      <c r="Q24" s="184"/>
      <c r="R24" s="186"/>
      <c r="S24" s="167"/>
      <c r="Y24" s="462"/>
      <c r="Z24" s="462"/>
      <c r="AA24" s="462" t="s">
        <v>157</v>
      </c>
      <c r="AB24" s="465">
        <v>6</v>
      </c>
      <c r="AC24" s="465">
        <v>3</v>
      </c>
      <c r="AD24" s="465">
        <v>1</v>
      </c>
      <c r="AE24" s="465">
        <v>0</v>
      </c>
      <c r="AF24" s="465">
        <v>0</v>
      </c>
      <c r="AG24" s="465">
        <v>0</v>
      </c>
      <c r="AH24" s="465">
        <v>0</v>
      </c>
      <c r="AI24" s="461"/>
      <c r="AJ24" s="461"/>
      <c r="AK24" s="461"/>
    </row>
    <row r="25" spans="1:37" s="38" customFormat="1" ht="9" customHeight="1">
      <c r="A25" s="169" t="s">
        <v>24</v>
      </c>
      <c r="B25" s="379">
        <f>IF($E25="","",VLOOKUP($E25,'F Amatőr'!$A$7:$O$80,14))</f>
        <v>0</v>
      </c>
      <c r="C25" s="379"/>
      <c r="D25" s="408"/>
      <c r="E25" s="157">
        <v>23</v>
      </c>
      <c r="F25" s="441" t="str">
        <f>UPPER(IF($E25="","",VLOOKUP($E25,'F Amatőr'!$A$7:$O$80,2)))</f>
        <v>VARGA </v>
      </c>
      <c r="G25" s="441" t="str">
        <f>IF($E25="","",VLOOKUP($E25,'F Amatőr'!$A$7:$O$80,3))</f>
        <v>Dániel</v>
      </c>
      <c r="H25" s="441"/>
      <c r="I25" s="441">
        <f>IF($E25="","",VLOOKUP($E25,'F Amatőr'!$A$7:$O$80,4))</f>
        <v>0</v>
      </c>
      <c r="J25" s="248"/>
      <c r="K25" s="175" t="str">
        <f>UPPER(IF(OR(J26="a",J26="as"),F25,IF(OR(J26="b",J26="bs"),F26,)))</f>
        <v>KOZICZ</v>
      </c>
      <c r="L25" s="251"/>
      <c r="M25" s="159">
        <v>63</v>
      </c>
      <c r="N25" s="186"/>
      <c r="O25" s="184"/>
      <c r="P25" s="184"/>
      <c r="Q25" s="542">
        <f>IF(Y3="","",CONCATENATE(AC1," pont"))</f>
      </c>
      <c r="R25" s="543"/>
      <c r="S25" s="167"/>
      <c r="Y25" s="462"/>
      <c r="Z25" s="462"/>
      <c r="AA25" s="462" t="s">
        <v>162</v>
      </c>
      <c r="AB25" s="465">
        <v>3</v>
      </c>
      <c r="AC25" s="465">
        <v>2</v>
      </c>
      <c r="AD25" s="465">
        <v>1</v>
      </c>
      <c r="AE25" s="465">
        <v>0</v>
      </c>
      <c r="AF25" s="465">
        <v>0</v>
      </c>
      <c r="AG25" s="465">
        <v>0</v>
      </c>
      <c r="AH25" s="465">
        <v>0</v>
      </c>
      <c r="AI25" s="461"/>
      <c r="AJ25" s="461"/>
      <c r="AK25" s="461"/>
    </row>
    <row r="26" spans="1:37" s="38" customFormat="1" ht="9" customHeight="1">
      <c r="A26" s="169" t="s">
        <v>25</v>
      </c>
      <c r="B26" s="379">
        <f>IF($E26="","",VLOOKUP($E26,'F Amatőr'!$A$7:$O$80,14))</f>
        <v>0</v>
      </c>
      <c r="C26" s="379" t="s">
        <v>276</v>
      </c>
      <c r="D26" s="408" t="s">
        <v>277</v>
      </c>
      <c r="E26" s="157">
        <v>45</v>
      </c>
      <c r="F26" s="441" t="str">
        <f>UPPER(IF($E26="","",VLOOKUP($E26,'F Amatőr'!$A$7:$O$80,2)))</f>
        <v>KOZICZ</v>
      </c>
      <c r="G26" s="441" t="str">
        <f>IF($E26="","",VLOOKUP($E26,'F Amatőr'!$A$7:$O$80,3))</f>
        <v>Sebastian László</v>
      </c>
      <c r="H26" s="441"/>
      <c r="I26" s="441">
        <f>IF($E26="","",VLOOKUP($E26,'F Amatőr'!$A$7:$O$80,4))</f>
        <v>0</v>
      </c>
      <c r="J26" s="250" t="s">
        <v>334</v>
      </c>
      <c r="K26" s="159">
        <v>60</v>
      </c>
      <c r="L26" s="184"/>
      <c r="M26" s="173" t="s">
        <v>0</v>
      </c>
      <c r="N26" s="182" t="s">
        <v>334</v>
      </c>
      <c r="O26" s="175" t="str">
        <f>UPPER(IF(OR(N26="a",N26="as"),M24,IF(OR(N26="b",N26="bs"),M28,)))</f>
        <v>IVKOVITS</v>
      </c>
      <c r="P26" s="183"/>
      <c r="Q26" s="184"/>
      <c r="R26" s="186"/>
      <c r="S26" s="167"/>
      <c r="Y26" s="461"/>
      <c r="Z26" s="461"/>
      <c r="AA26" s="461"/>
      <c r="AB26" s="461"/>
      <c r="AC26" s="461"/>
      <c r="AD26" s="461"/>
      <c r="AE26" s="461"/>
      <c r="AF26" s="461"/>
      <c r="AG26" s="461"/>
      <c r="AH26" s="461"/>
      <c r="AI26" s="461"/>
      <c r="AJ26" s="461"/>
      <c r="AK26" s="461"/>
    </row>
    <row r="27" spans="1:37" s="38" customFormat="1" ht="9" customHeight="1">
      <c r="A27" s="169" t="s">
        <v>26</v>
      </c>
      <c r="B27" s="379">
        <f>IF($E27="","",VLOOKUP($E27,'F Amatőr'!$A$7:$O$80,14))</f>
      </c>
      <c r="C27" s="379" t="s">
        <v>323</v>
      </c>
      <c r="D27" s="408" t="s">
        <v>324</v>
      </c>
      <c r="E27" s="157"/>
      <c r="F27" s="538" t="s">
        <v>323</v>
      </c>
      <c r="G27" s="538" t="s">
        <v>324</v>
      </c>
      <c r="H27" s="441"/>
      <c r="I27" s="441">
        <f>IF($E27="","",VLOOKUP($E27,'F Amatőr'!$A$7:$O$80,4))</f>
      </c>
      <c r="J27" s="248"/>
      <c r="K27" s="175" t="str">
        <f>UPPER(IF(OR(J28="a",J28="as"),F27,IF(OR(J28="b",J28="bs"),F28,)))</f>
        <v>IVKOVITS</v>
      </c>
      <c r="L27" s="183"/>
      <c r="M27" s="252"/>
      <c r="N27" s="253"/>
      <c r="O27" s="159">
        <v>63</v>
      </c>
      <c r="P27" s="186"/>
      <c r="Q27" s="184"/>
      <c r="R27" s="186"/>
      <c r="S27" s="167"/>
      <c r="Y27" s="461"/>
      <c r="Z27" s="461"/>
      <c r="AA27" s="461"/>
      <c r="AB27" s="461"/>
      <c r="AC27" s="461"/>
      <c r="AD27" s="461"/>
      <c r="AE27" s="461"/>
      <c r="AF27" s="461"/>
      <c r="AG27" s="461"/>
      <c r="AH27" s="461"/>
      <c r="AI27" s="461"/>
      <c r="AJ27" s="461"/>
      <c r="AK27" s="461"/>
    </row>
    <row r="28" spans="1:37" s="38" customFormat="1" ht="9" customHeight="1">
      <c r="A28" s="169" t="s">
        <v>27</v>
      </c>
      <c r="B28" s="379">
        <f>IF($E28="","",VLOOKUP($E28,'F Amatőr'!$A$7:$O$80,14))</f>
        <v>0</v>
      </c>
      <c r="C28" s="379">
        <f>IF($E28="","",VLOOKUP($E28,'F Amatőr'!$A$7:$O$80,15))</f>
        <v>0</v>
      </c>
      <c r="D28" s="408">
        <f>IF($E28="","",VLOOKUP($E28,'F Amatőr'!$A$7:$O$80,5))</f>
        <v>0</v>
      </c>
      <c r="E28" s="157">
        <v>17</v>
      </c>
      <c r="F28" s="538" t="s">
        <v>339</v>
      </c>
      <c r="G28" s="538" t="s">
        <v>300</v>
      </c>
      <c r="H28" s="441"/>
      <c r="I28" s="441">
        <f>IF($E28="","",VLOOKUP($E28,'F Amatőr'!$A$7:$O$80,4))</f>
        <v>0</v>
      </c>
      <c r="J28" s="250" t="s">
        <v>334</v>
      </c>
      <c r="K28" s="159">
        <v>60</v>
      </c>
      <c r="L28" s="174" t="s">
        <v>335</v>
      </c>
      <c r="M28" s="175" t="s">
        <v>345</v>
      </c>
      <c r="N28" s="254"/>
      <c r="O28" s="184"/>
      <c r="P28" s="186"/>
      <c r="Q28" s="184"/>
      <c r="R28" s="186"/>
      <c r="S28" s="167"/>
      <c r="AI28" s="467"/>
      <c r="AJ28" s="467"/>
      <c r="AK28" s="467"/>
    </row>
    <row r="29" spans="1:37" s="38" customFormat="1" ht="9" customHeight="1">
      <c r="A29" s="249" t="s">
        <v>28</v>
      </c>
      <c r="B29" s="379">
        <f>IF($E29="","",VLOOKUP($E29,'F Amatőr'!$A$7:$O$80,14))</f>
        <v>0</v>
      </c>
      <c r="C29" s="379">
        <f>IF($E29="","",VLOOKUP($E29,'F Amatőr'!$A$7:$O$80,15))</f>
        <v>0</v>
      </c>
      <c r="D29" s="408">
        <f>IF($E29="","",VLOOKUP($E29,'F Amatőr'!$A$7:$O$80,5))</f>
        <v>0</v>
      </c>
      <c r="E29" s="157">
        <v>66</v>
      </c>
      <c r="F29" s="538" t="s">
        <v>292</v>
      </c>
      <c r="G29" s="538" t="s">
        <v>261</v>
      </c>
      <c r="H29" s="441"/>
      <c r="I29" s="441">
        <f>IF($E29="","",VLOOKUP($E29,'F Amatőr'!$A$7:$O$80,4))</f>
        <v>0</v>
      </c>
      <c r="J29" s="248"/>
      <c r="K29" s="175" t="str">
        <f>UPPER(IF(OR(J30="a",J30="as"),F29,IF(OR(J30="b",J30="bs"),F30,)))</f>
        <v>LIU</v>
      </c>
      <c r="L29" s="192"/>
      <c r="M29" s="159">
        <v>60</v>
      </c>
      <c r="N29" s="184"/>
      <c r="O29" s="184"/>
      <c r="P29" s="186"/>
      <c r="Q29" s="184"/>
      <c r="R29" s="186"/>
      <c r="S29" s="167"/>
      <c r="AI29" s="467"/>
      <c r="AJ29" s="467"/>
      <c r="AK29" s="467"/>
    </row>
    <row r="30" spans="1:37" s="38" customFormat="1" ht="9" customHeight="1">
      <c r="A30" s="194" t="s">
        <v>29</v>
      </c>
      <c r="B30" s="379">
        <f>IF($E30="","",VLOOKUP($E30,'F Amatőr'!$A$7:$O$80,14))</f>
        <v>0</v>
      </c>
      <c r="C30" s="379">
        <f>IF($E30="","",VLOOKUP($E30,'F Amatőr'!$A$7:$O$80,15))</f>
        <v>0</v>
      </c>
      <c r="D30" s="408">
        <f>IF($E30="","",VLOOKUP($E30,'F Amatőr'!$A$7:$O$80,5))</f>
        <v>0</v>
      </c>
      <c r="E30" s="157">
        <v>52</v>
      </c>
      <c r="F30" s="158" t="str">
        <f>UPPER(IF($E30="","",VLOOKUP($E30,'F Amatőr'!$A$7:$O$80,2)))</f>
        <v>DEZSÉNYI</v>
      </c>
      <c r="G30" s="158" t="str">
        <f>IF($E30="","",VLOOKUP($E30,'F Amatőr'!$A$7:$O$80,3))</f>
        <v>György</v>
      </c>
      <c r="H30" s="158"/>
      <c r="I30" s="158">
        <f>IF($E30="","",VLOOKUP($E30,'F Amatőr'!$A$7:$O$80,4))</f>
        <v>0</v>
      </c>
      <c r="J30" s="250" t="s">
        <v>335</v>
      </c>
      <c r="K30" s="159">
        <v>60</v>
      </c>
      <c r="L30" s="184"/>
      <c r="M30" s="184"/>
      <c r="N30" s="255"/>
      <c r="O30" s="173" t="s">
        <v>0</v>
      </c>
      <c r="P30" s="182" t="s">
        <v>334</v>
      </c>
      <c r="Q30" s="175" t="str">
        <f>UPPER(IF(OR(P30="a",P30="as"),O26,IF(OR(P30="b",P30="bs"),O34,)))</f>
        <v>SCHAFFER </v>
      </c>
      <c r="R30" s="192"/>
      <c r="S30" s="167"/>
      <c r="AI30" s="467"/>
      <c r="AJ30" s="467"/>
      <c r="AK30" s="467"/>
    </row>
    <row r="31" spans="1:37" s="38" customFormat="1" ht="9" customHeight="1">
      <c r="A31" s="155" t="s">
        <v>30</v>
      </c>
      <c r="B31" s="379">
        <f>IF($E31="","",VLOOKUP($E31,'F Amatőr'!$A$7:$O$80,14))</f>
        <v>0</v>
      </c>
      <c r="C31" s="379">
        <f>IF($E31="","",VLOOKUP($E31,'F Amatőr'!$A$7:$O$80,15))</f>
        <v>0</v>
      </c>
      <c r="D31" s="408">
        <f>IF($E31="","",VLOOKUP($E31,'F Amatőr'!$A$7:$O$80,5))</f>
        <v>0</v>
      </c>
      <c r="E31" s="157">
        <v>11</v>
      </c>
      <c r="F31" s="158" t="str">
        <f>UPPER(IF($E31="","",VLOOKUP($E31,'F Amatőr'!$A$7:$O$80,2)))</f>
        <v>BÖRÖCZKY</v>
      </c>
      <c r="G31" s="158" t="str">
        <f>IF($E31="","",VLOOKUP($E31,'F Amatőr'!$A$7:$O$80,3))</f>
        <v>Balázs</v>
      </c>
      <c r="H31" s="158"/>
      <c r="I31" s="158">
        <f>IF($E31="","",VLOOKUP($E31,'F Amatőr'!$A$7:$O$80,4))</f>
        <v>0</v>
      </c>
      <c r="J31" s="248"/>
      <c r="K31" s="175" t="str">
        <f>UPPER(IF(OR(J32="a",J32="as"),F31,IF(OR(J32="b",J32="bs"),F32,)))</f>
        <v>BÖRÖCZKY</v>
      </c>
      <c r="L31" s="183"/>
      <c r="M31" s="184"/>
      <c r="N31" s="184"/>
      <c r="O31" s="184"/>
      <c r="P31" s="186"/>
      <c r="Q31" s="159">
        <v>63</v>
      </c>
      <c r="R31" s="184"/>
      <c r="S31" s="167"/>
      <c r="AI31" s="467"/>
      <c r="AJ31" s="467"/>
      <c r="AK31" s="467"/>
    </row>
    <row r="32" spans="1:19" s="38" customFormat="1" ht="9" customHeight="1">
      <c r="A32" s="249" t="s">
        <v>31</v>
      </c>
      <c r="B32" s="379">
        <f>IF($E32="","",VLOOKUP($E32,'F Amatőr'!$A$7:$O$80,14))</f>
      </c>
      <c r="C32" s="379">
        <f>IF($E32="","",VLOOKUP($E32,'F Amatőr'!$A$7:$O$80,15))</f>
      </c>
      <c r="D32" s="408">
        <f>IF($E32="","",VLOOKUP($E32,'F Amatőr'!$A$7:$O$80,5))</f>
      </c>
      <c r="E32" s="157"/>
      <c r="F32" s="441">
        <f>UPPER(IF($E32="","",VLOOKUP($E32,'F Amatőr'!$A$7:$O$80,2)))</f>
      </c>
      <c r="G32" s="441">
        <f>IF($E32="","",VLOOKUP($E32,'F Amatőr'!$A$7:$O$80,3))</f>
      </c>
      <c r="H32" s="441"/>
      <c r="I32" s="441">
        <f>IF($E32="","",VLOOKUP($E32,'F Amatőr'!$A$7:$O$80,4))</f>
      </c>
      <c r="J32" s="250" t="s">
        <v>335</v>
      </c>
      <c r="K32" s="159"/>
      <c r="L32" s="174" t="s">
        <v>334</v>
      </c>
      <c r="M32" s="175" t="str">
        <f>UPPER(IF(OR(L32="a",L32="as"),K31,IF(OR(L32="b",L32="bs"),K33,)))</f>
        <v>VÁMOSI</v>
      </c>
      <c r="N32" s="183"/>
      <c r="O32" s="184"/>
      <c r="P32" s="186"/>
      <c r="Q32" s="184"/>
      <c r="R32" s="184"/>
      <c r="S32" s="167"/>
    </row>
    <row r="33" spans="1:19" s="38" customFormat="1" ht="9" customHeight="1">
      <c r="A33" s="169" t="s">
        <v>32</v>
      </c>
      <c r="B33" s="379">
        <f>IF($E33="","",VLOOKUP($E33,'F Amatőr'!$A$7:$O$80,14))</f>
        <v>0</v>
      </c>
      <c r="C33" s="379">
        <f>IF($E33="","",VLOOKUP($E33,'F Amatőr'!$A$7:$O$80,15))</f>
        <v>0</v>
      </c>
      <c r="D33" s="408">
        <f>IF($E33="","",VLOOKUP($E33,'F Amatőr'!$A$7:$O$80,5))</f>
        <v>0</v>
      </c>
      <c r="E33" s="157">
        <v>8</v>
      </c>
      <c r="F33" s="441" t="str">
        <f>UPPER(IF($E33="","",VLOOKUP($E33,'F Amatőr'!$A$7:$O$80,2)))</f>
        <v>KÁRPÁTI </v>
      </c>
      <c r="G33" s="441" t="str">
        <f>IF($E33="","",VLOOKUP($E33,'F Amatőr'!$A$7:$O$80,3))</f>
        <v>Dávid</v>
      </c>
      <c r="H33" s="441"/>
      <c r="I33" s="441">
        <f>IF($E33="","",VLOOKUP($E33,'F Amatőr'!$A$7:$O$80,4))</f>
        <v>0</v>
      </c>
      <c r="J33" s="248"/>
      <c r="K33" s="175" t="str">
        <f>UPPER(IF(OR(J34="a",J34="as"),F33,IF(OR(J34="b",J34="bs"),F34,)))</f>
        <v>VÁMOSI</v>
      </c>
      <c r="L33" s="251"/>
      <c r="M33" s="159">
        <v>62</v>
      </c>
      <c r="N33" s="186"/>
      <c r="O33" s="184"/>
      <c r="P33" s="186"/>
      <c r="Q33" s="184"/>
      <c r="R33" s="184"/>
      <c r="S33" s="167"/>
    </row>
    <row r="34" spans="1:19" s="38" customFormat="1" ht="9" customHeight="1">
      <c r="A34" s="169" t="s">
        <v>33</v>
      </c>
      <c r="B34" s="379">
        <f>IF($E34="","",VLOOKUP($E34,'F Amatőr'!$A$7:$O$80,14))</f>
        <v>0</v>
      </c>
      <c r="C34" s="379">
        <f>IF($E34="","",VLOOKUP($E34,'F Amatőr'!$A$7:$O$80,15))</f>
        <v>0</v>
      </c>
      <c r="D34" s="408">
        <f>IF($E34="","",VLOOKUP($E34,'F Amatőr'!$A$7:$O$80,5))</f>
        <v>0</v>
      </c>
      <c r="E34" s="157">
        <v>6</v>
      </c>
      <c r="F34" s="441" t="str">
        <f>UPPER(IF($E34="","",VLOOKUP($E34,'F Amatőr'!$A$7:$O$80,2)))</f>
        <v>VÁMOSI</v>
      </c>
      <c r="G34" s="441" t="str">
        <f>IF($E34="","",VLOOKUP($E34,'F Amatőr'!$A$7:$O$80,3))</f>
        <v>Boldizsár</v>
      </c>
      <c r="H34" s="441"/>
      <c r="I34" s="441">
        <f>IF($E34="","",VLOOKUP($E34,'F Amatőr'!$A$7:$O$80,4))</f>
        <v>0</v>
      </c>
      <c r="J34" s="250" t="s">
        <v>334</v>
      </c>
      <c r="K34" s="159">
        <v>61</v>
      </c>
      <c r="L34" s="184"/>
      <c r="M34" s="173" t="s">
        <v>0</v>
      </c>
      <c r="N34" s="182" t="s">
        <v>334</v>
      </c>
      <c r="O34" s="175" t="str">
        <f>UPPER(IF(OR(N34="a",N34="as"),M32,IF(OR(N34="b",N34="bs"),M36,)))</f>
        <v>SCHAFFER </v>
      </c>
      <c r="P34" s="192"/>
      <c r="Q34" s="184"/>
      <c r="R34" s="184"/>
      <c r="S34" s="167"/>
    </row>
    <row r="35" spans="1:19" s="38" customFormat="1" ht="9" customHeight="1">
      <c r="A35" s="169" t="s">
        <v>34</v>
      </c>
      <c r="B35" s="379">
        <f>IF($E35="","",VLOOKUP($E35,'F Amatőr'!$A$7:$O$80,14))</f>
        <v>0</v>
      </c>
      <c r="C35" s="379">
        <f>IF($E35="","",VLOOKUP($E35,'F Amatőr'!$A$7:$O$80,15))</f>
        <v>0</v>
      </c>
      <c r="D35" s="408">
        <f>IF($E35="","",VLOOKUP($E35,'F Amatőr'!$A$7:$O$80,5))</f>
        <v>0</v>
      </c>
      <c r="E35" s="157">
        <v>49</v>
      </c>
      <c r="F35" s="441" t="str">
        <f>UPPER(IF($E35="","",VLOOKUP($E35,'F Amatőr'!$A$7:$O$80,2)))</f>
        <v>JUHÁSZ</v>
      </c>
      <c r="G35" s="441" t="str">
        <f>IF($E35="","",VLOOKUP($E35,'F Amatőr'!$A$7:$O$80,3))</f>
        <v>Domonkos</v>
      </c>
      <c r="H35" s="441"/>
      <c r="I35" s="441">
        <f>IF($E35="","",VLOOKUP($E35,'F Amatőr'!$A$7:$O$80,4))</f>
        <v>0</v>
      </c>
      <c r="J35" s="248"/>
      <c r="K35" s="175" t="str">
        <f>UPPER(IF(OR(J36="a",J36="as"),F35,IF(OR(J36="b",J36="bs"),F36,)))</f>
        <v>SZALAI</v>
      </c>
      <c r="L35" s="183"/>
      <c r="M35" s="252"/>
      <c r="N35" s="253"/>
      <c r="O35" s="159">
        <v>60</v>
      </c>
      <c r="P35" s="184"/>
      <c r="Q35" s="184"/>
      <c r="R35" s="184"/>
      <c r="S35" s="167"/>
    </row>
    <row r="36" spans="1:19" s="38" customFormat="1" ht="9" customHeight="1">
      <c r="A36" s="169" t="s">
        <v>35</v>
      </c>
      <c r="B36" s="379">
        <f>IF($E36="","",VLOOKUP($E36,'F Amatőr'!$A$7:$O$80,14))</f>
        <v>0</v>
      </c>
      <c r="C36" s="379">
        <f>IF($E36="","",VLOOKUP($E36,'F Amatőr'!$A$7:$O$80,15))</f>
        <v>0</v>
      </c>
      <c r="D36" s="408">
        <f>IF($E36="","",VLOOKUP($E36,'F Amatőr'!$A$7:$O$80,5))</f>
        <v>0</v>
      </c>
      <c r="E36" s="157">
        <v>25</v>
      </c>
      <c r="F36" s="538" t="s">
        <v>340</v>
      </c>
      <c r="G36" s="538" t="s">
        <v>341</v>
      </c>
      <c r="H36" s="441"/>
      <c r="I36" s="441">
        <f>IF($E36="","",VLOOKUP($E36,'F Amatőr'!$A$7:$O$80,4))</f>
        <v>0</v>
      </c>
      <c r="J36" s="250" t="s">
        <v>334</v>
      </c>
      <c r="K36" s="159">
        <v>61</v>
      </c>
      <c r="L36" s="174" t="s">
        <v>334</v>
      </c>
      <c r="M36" s="175" t="str">
        <f>UPPER(IF(OR(L36="a",L36="as"),K35,IF(OR(L36="b",L36="bs"),K37,)))</f>
        <v>SCHAFFER </v>
      </c>
      <c r="N36" s="254"/>
      <c r="O36" s="257" t="s">
        <v>119</v>
      </c>
      <c r="P36" s="258"/>
      <c r="Q36" s="257" t="s">
        <v>118</v>
      </c>
      <c r="R36" s="258"/>
      <c r="S36" s="167"/>
    </row>
    <row r="37" spans="1:19" s="38" customFormat="1" ht="9" customHeight="1">
      <c r="A37" s="249" t="s">
        <v>36</v>
      </c>
      <c r="B37" s="379">
        <f>IF($E37="","",VLOOKUP($E37,'F Amatőr'!$A$7:$O$80,14))</f>
        <v>0</v>
      </c>
      <c r="C37" s="379">
        <f>IF($E37="","",VLOOKUP($E37,'F Amatőr'!$A$7:$O$80,15))</f>
        <v>0</v>
      </c>
      <c r="D37" s="408">
        <f>IF($E37="","",VLOOKUP($E37,'F Amatőr'!$A$7:$O$80,5))</f>
        <v>0</v>
      </c>
      <c r="E37" s="157">
        <v>42</v>
      </c>
      <c r="F37" s="441" t="str">
        <f>UPPER(IF($E37="","",VLOOKUP($E37,'F Amatőr'!$A$7:$O$80,2)))</f>
        <v>SCHAFFER </v>
      </c>
      <c r="G37" s="441" t="str">
        <f>IF($E37="","",VLOOKUP($E37,'F Amatőr'!$A$7:$O$80,3))</f>
        <v>Tamás</v>
      </c>
      <c r="H37" s="441"/>
      <c r="I37" s="441">
        <f>IF($E37="","",VLOOKUP($E37,'F Amatőr'!$A$7:$O$80,4))</f>
        <v>0</v>
      </c>
      <c r="J37" s="248"/>
      <c r="K37" s="175" t="str">
        <f>UPPER(IF(OR(J38="a",J38="as"),F37,IF(OR(J38="b",J38="bs"),F38,)))</f>
        <v>SCHAFFER </v>
      </c>
      <c r="L37" s="192"/>
      <c r="M37" s="159">
        <v>60</v>
      </c>
      <c r="N37" s="184"/>
      <c r="O37" s="259">
        <f>UPPER(IF(OR(P23="a",P23="as"),Q14,IF(OR(P23="b",P23="bs"),Q30,)))</f>
      </c>
      <c r="P37" s="260"/>
      <c r="Q37" s="257"/>
      <c r="R37" s="258"/>
      <c r="S37" s="167"/>
    </row>
    <row r="38" spans="1:19" s="38" customFormat="1" ht="9" customHeight="1">
      <c r="A38" s="194" t="s">
        <v>37</v>
      </c>
      <c r="B38" s="379">
        <f>IF($E38="","",VLOOKUP($E38,'F Amatőr'!$A$7:$O$80,14))</f>
      </c>
      <c r="C38" s="379">
        <f>IF($E38="","",VLOOKUP($E38,'F Amatőr'!$A$7:$O$80,15))</f>
      </c>
      <c r="D38" s="408">
        <f>IF($E38="","",VLOOKUP($E38,'F Amatőr'!$A$7:$O$80,5))</f>
      </c>
      <c r="E38" s="157"/>
      <c r="F38" s="158">
        <f>UPPER(IF($E38="","",VLOOKUP($E38,'F Amatőr'!$A$7:$O$80,2)))</f>
      </c>
      <c r="G38" s="158">
        <f>IF($E38="","",VLOOKUP($E38,'F Amatőr'!$A$7:$O$80,3))</f>
      </c>
      <c r="H38" s="158"/>
      <c r="I38" s="158">
        <f>IF($E38="","",VLOOKUP($E38,'F Amatőr'!$A$7:$O$80,4))</f>
      </c>
      <c r="J38" s="250" t="s">
        <v>335</v>
      </c>
      <c r="K38" s="159"/>
      <c r="L38" s="184"/>
      <c r="M38" s="184"/>
      <c r="N38" s="261"/>
      <c r="O38" s="262" t="s">
        <v>0</v>
      </c>
      <c r="P38" s="263"/>
      <c r="Q38" s="259" t="s">
        <v>226</v>
      </c>
      <c r="R38" s="260"/>
      <c r="S38" s="167"/>
    </row>
    <row r="39" spans="1:19" s="38" customFormat="1" ht="9" customHeight="1">
      <c r="A39" s="155" t="s">
        <v>38</v>
      </c>
      <c r="B39" s="379">
        <f>IF($E39="","",VLOOKUP($E39,'F Amatőr'!$A$7:$O$80,14))</f>
        <v>0</v>
      </c>
      <c r="C39" s="379">
        <f>IF($E39="","",VLOOKUP($E39,'F Amatőr'!$A$7:$O$80,15))</f>
        <v>0</v>
      </c>
      <c r="D39" s="408">
        <f>IF($E39="","",VLOOKUP($E39,'F Amatőr'!$A$7:$O$80,5))</f>
        <v>0</v>
      </c>
      <c r="E39" s="157">
        <v>53</v>
      </c>
      <c r="F39" s="158" t="str">
        <f>UPPER(IF($E39="","",VLOOKUP($E39,'F Amatőr'!$A$7:$O$80,2)))</f>
        <v>NAGY</v>
      </c>
      <c r="G39" s="158" t="str">
        <f>IF($E39="","",VLOOKUP($E39,'F Amatőr'!$A$7:$O$80,3))</f>
        <v>Hunor Levente</v>
      </c>
      <c r="H39" s="158"/>
      <c r="I39" s="158">
        <f>IF($E39="","",VLOOKUP($E39,'F Amatőr'!$A$7:$O$80,4))</f>
        <v>0</v>
      </c>
      <c r="J39" s="248"/>
      <c r="K39" s="175" t="str">
        <f>UPPER(IF(OR(J40="a",J40="as"),F39,IF(OR(J40="b",J40="bs"),F40,)))</f>
        <v>NAGY</v>
      </c>
      <c r="L39" s="183"/>
      <c r="M39" s="184"/>
      <c r="N39" s="244"/>
      <c r="O39" s="259">
        <f>UPPER(IF(OR(P55="a",P55="as"),Q46,IF(OR(P55="b",P55="bs"),Q62,)))</f>
      </c>
      <c r="P39" s="264"/>
      <c r="Q39" s="258" t="s">
        <v>66</v>
      </c>
      <c r="R39" s="258"/>
      <c r="S39" s="167"/>
    </row>
    <row r="40" spans="1:19" s="38" customFormat="1" ht="9" customHeight="1">
      <c r="A40" s="249" t="s">
        <v>39</v>
      </c>
      <c r="B40" s="379">
        <f>IF($E40="","",VLOOKUP($E40,'F Amatőr'!$A$7:$O$80,14))</f>
      </c>
      <c r="C40" s="379">
        <f>IF($E40="","",VLOOKUP($E40,'F Amatőr'!$A$7:$O$80,15))</f>
      </c>
      <c r="D40" s="408">
        <f>IF($E40="","",VLOOKUP($E40,'F Amatőr'!$A$7:$O$80,5))</f>
      </c>
      <c r="E40" s="157"/>
      <c r="F40" s="441"/>
      <c r="G40" s="441"/>
      <c r="H40" s="441"/>
      <c r="I40" s="441">
        <f>IF($E40="","",VLOOKUP($E40,'F Amatőr'!$A$7:$O$80,4))</f>
      </c>
      <c r="J40" s="250" t="s">
        <v>335</v>
      </c>
      <c r="K40" s="159"/>
      <c r="L40" s="174" t="s">
        <v>334</v>
      </c>
      <c r="M40" s="175" t="str">
        <f>UPPER(IF(OR(L40="a",L40="as"),K39,IF(OR(L40="b",L40="bs"),K41,)))</f>
        <v>TÓTH</v>
      </c>
      <c r="N40" s="183"/>
      <c r="O40" s="258"/>
      <c r="P40" s="258"/>
      <c r="Q40" s="258"/>
      <c r="R40" s="258"/>
      <c r="S40" s="167"/>
    </row>
    <row r="41" spans="1:19" s="38" customFormat="1" ht="9" customHeight="1">
      <c r="A41" s="169" t="s">
        <v>40</v>
      </c>
      <c r="B41" s="379">
        <f>IF($E41="","",VLOOKUP($E41,'F Amatőr'!$A$7:$O$80,14))</f>
        <v>0</v>
      </c>
      <c r="C41" s="379">
        <f>IF($E41="","",VLOOKUP($E41,'F Amatőr'!$A$7:$O$80,15))</f>
        <v>0</v>
      </c>
      <c r="D41" s="408">
        <f>IF($E41="","",VLOOKUP($E41,'F Amatőr'!$A$7:$O$80,5))</f>
        <v>0</v>
      </c>
      <c r="E41" s="157">
        <v>16</v>
      </c>
      <c r="F41" s="441" t="str">
        <f>UPPER(IF($E41="","",VLOOKUP($E41,'F Amatőr'!$A$7:$O$80,2)))</f>
        <v>CSÁK</v>
      </c>
      <c r="G41" s="441" t="str">
        <f>IF($E41="","",VLOOKUP($E41,'F Amatőr'!$A$7:$O$80,3))</f>
        <v>Örs</v>
      </c>
      <c r="H41" s="441"/>
      <c r="I41" s="441">
        <f>IF($E41="","",VLOOKUP($E41,'F Amatőr'!$A$7:$O$80,4))</f>
        <v>0</v>
      </c>
      <c r="J41" s="248"/>
      <c r="K41" s="175" t="str">
        <f>UPPER(IF(OR(J42="a",J42="as"),F41,IF(OR(J42="b",J42="bs"),F42,)))</f>
        <v>TÓTH</v>
      </c>
      <c r="L41" s="251"/>
      <c r="M41" s="159">
        <v>63</v>
      </c>
      <c r="N41" s="186"/>
      <c r="O41" s="258"/>
      <c r="P41" s="258"/>
      <c r="Q41" s="542">
        <f>IF(Y3="","",CONCATENATE(AB1," pont"))</f>
      </c>
      <c r="R41" s="542"/>
      <c r="S41" s="167"/>
    </row>
    <row r="42" spans="1:19" s="38" customFormat="1" ht="9" customHeight="1">
      <c r="A42" s="169" t="s">
        <v>41</v>
      </c>
      <c r="B42" s="379">
        <f>IF($E42="","",VLOOKUP($E42,'F Amatőr'!$A$7:$O$80,14))</f>
        <v>0</v>
      </c>
      <c r="C42" s="379">
        <f>IF($E42="","",VLOOKUP($E42,'F Amatőr'!$A$7:$O$80,15))</f>
        <v>0</v>
      </c>
      <c r="D42" s="408">
        <f>IF($E42="","",VLOOKUP($E42,'F Amatőr'!$A$7:$O$80,5))</f>
        <v>0</v>
      </c>
      <c r="E42" s="157">
        <v>31</v>
      </c>
      <c r="F42" s="441" t="str">
        <f>UPPER(IF($E42="","",VLOOKUP($E42,'F Amatőr'!$A$7:$O$80,2)))</f>
        <v>TÓTH</v>
      </c>
      <c r="G42" s="441" t="str">
        <f>IF($E42="","",VLOOKUP($E42,'F Amatőr'!$A$7:$O$80,3))</f>
        <v>Benett</v>
      </c>
      <c r="H42" s="441"/>
      <c r="I42" s="441">
        <f>IF($E42="","",VLOOKUP($E42,'F Amatőr'!$A$7:$O$80,4))</f>
        <v>0</v>
      </c>
      <c r="J42" s="250" t="s">
        <v>334</v>
      </c>
      <c r="K42" s="159">
        <v>60</v>
      </c>
      <c r="L42" s="184"/>
      <c r="M42" s="173" t="s">
        <v>0</v>
      </c>
      <c r="N42" s="182" t="s">
        <v>334</v>
      </c>
      <c r="O42" s="175" t="str">
        <f>UPPER(IF(OR(N42="a",N42="as"),M40,IF(OR(N42="b",N42="bs"),M44,)))</f>
        <v>SZÉPVÖLGYI</v>
      </c>
      <c r="P42" s="183"/>
      <c r="Q42" s="184"/>
      <c r="R42" s="184"/>
      <c r="S42" s="167"/>
    </row>
    <row r="43" spans="1:19" s="38" customFormat="1" ht="9" customHeight="1">
      <c r="A43" s="169" t="s">
        <v>42</v>
      </c>
      <c r="B43" s="379">
        <f>IF($E43="","",VLOOKUP($E43,'F Amatőr'!$A$7:$O$80,14))</f>
      </c>
      <c r="C43" s="379">
        <f>IF($E43="","",VLOOKUP($E43,'F Amatőr'!$A$7:$O$80,15))</f>
      </c>
      <c r="D43" s="408">
        <f>IF($E43="","",VLOOKUP($E43,'F Amatőr'!$A$7:$O$80,5))</f>
      </c>
      <c r="E43" s="157"/>
      <c r="F43" s="441">
        <f>UPPER(IF($E43="","",VLOOKUP($E43,'F Amatőr'!$A$7:$O$80,2)))</f>
      </c>
      <c r="G43" s="441">
        <f>IF($E43="","",VLOOKUP($E43,'F Amatőr'!$A$7:$O$80,3))</f>
      </c>
      <c r="H43" s="441"/>
      <c r="I43" s="441">
        <f>IF($E43="","",VLOOKUP($E43,'F Amatőr'!$A$7:$O$80,4))</f>
      </c>
      <c r="J43" s="248"/>
      <c r="K43" s="175" t="str">
        <f>UPPER(IF(OR(J44="a",J44="as"),F43,IF(OR(J44="b",J44="bs"),F44,)))</f>
        <v>SZÉPVÖLGYI</v>
      </c>
      <c r="L43" s="183"/>
      <c r="M43" s="252"/>
      <c r="N43" s="253"/>
      <c r="O43" s="159">
        <v>64</v>
      </c>
      <c r="P43" s="186"/>
      <c r="Q43" s="184"/>
      <c r="R43" s="184"/>
      <c r="S43" s="167"/>
    </row>
    <row r="44" spans="1:19" s="38" customFormat="1" ht="9" customHeight="1">
      <c r="A44" s="169" t="s">
        <v>43</v>
      </c>
      <c r="B44" s="379">
        <f>IF($E44="","",VLOOKUP($E44,'F Amatőr'!$A$7:$O$80,14))</f>
        <v>0</v>
      </c>
      <c r="C44" s="379">
        <f>IF($E44="","",VLOOKUP($E44,'F Amatőr'!$A$7:$O$80,15))</f>
        <v>0</v>
      </c>
      <c r="D44" s="408">
        <f>IF($E44="","",VLOOKUP($E44,'F Amatőr'!$A$7:$O$80,5))</f>
        <v>0</v>
      </c>
      <c r="E44" s="157">
        <v>1</v>
      </c>
      <c r="F44" s="441" t="str">
        <f>UPPER(IF($E44="","",VLOOKUP($E44,'F Amatőr'!$A$7:$O$80,2)))</f>
        <v>SZÉPVÖLGYI</v>
      </c>
      <c r="G44" s="441" t="str">
        <f>IF($E44="","",VLOOKUP($E44,'F Amatőr'!$A$7:$O$80,3))</f>
        <v>Dániel</v>
      </c>
      <c r="H44" s="441"/>
      <c r="I44" s="441">
        <f>IF($E44="","",VLOOKUP($E44,'F Amatőr'!$A$7:$O$80,4))</f>
        <v>0</v>
      </c>
      <c r="J44" s="250" t="s">
        <v>334</v>
      </c>
      <c r="K44" s="159"/>
      <c r="L44" s="174" t="s">
        <v>335</v>
      </c>
      <c r="M44" s="175" t="str">
        <f>UPPER(IF(OR(L44="a",L44="as"),K43,IF(OR(L44="b",L44="bs"),K45,)))</f>
        <v>SZÉPVÖLGYI</v>
      </c>
      <c r="N44" s="254"/>
      <c r="O44" s="184"/>
      <c r="P44" s="186"/>
      <c r="Q44" s="184"/>
      <c r="R44" s="184"/>
      <c r="S44" s="167"/>
    </row>
    <row r="45" spans="1:19" s="38" customFormat="1" ht="9" customHeight="1">
      <c r="A45" s="249" t="s">
        <v>44</v>
      </c>
      <c r="B45" s="379">
        <f>IF($E45="","",VLOOKUP($E45,'F Amatőr'!$A$7:$O$80,14))</f>
        <v>0</v>
      </c>
      <c r="C45" s="379">
        <f>IF($E45="","",VLOOKUP($E45,'F Amatőr'!$A$7:$O$80,15))</f>
        <v>0</v>
      </c>
      <c r="D45" s="408">
        <f>IF($E45="","",VLOOKUP($E45,'F Amatőr'!$A$7:$O$80,5))</f>
        <v>0</v>
      </c>
      <c r="E45" s="157">
        <v>14</v>
      </c>
      <c r="F45" s="441" t="str">
        <f>UPPER(IF($E45="","",VLOOKUP($E45,'F Amatőr'!$A$7:$O$80,2)))</f>
        <v>FEKE </v>
      </c>
      <c r="G45" s="441" t="str">
        <f>IF($E45="","",VLOOKUP($E45,'F Amatőr'!$A$7:$O$80,3))</f>
        <v>Milán</v>
      </c>
      <c r="H45" s="441"/>
      <c r="I45" s="441">
        <f>IF($E45="","",VLOOKUP($E45,'F Amatőr'!$A$7:$O$80,4))</f>
        <v>0</v>
      </c>
      <c r="J45" s="248"/>
      <c r="K45" s="175" t="str">
        <f>UPPER(IF(OR(J46="a",J46="as"),F45,IF(OR(J46="b",J46="bs"),F46,)))</f>
        <v>BASIC-PALKOVIC</v>
      </c>
      <c r="L45" s="192"/>
      <c r="M45" s="159">
        <v>75</v>
      </c>
      <c r="N45" s="184"/>
      <c r="O45" s="184"/>
      <c r="P45" s="186"/>
      <c r="Q45" s="184"/>
      <c r="R45" s="184"/>
      <c r="S45" s="167"/>
    </row>
    <row r="46" spans="1:19" s="38" customFormat="1" ht="9" customHeight="1">
      <c r="A46" s="194" t="s">
        <v>45</v>
      </c>
      <c r="B46" s="379">
        <f>IF($E46="","",VLOOKUP($E46,'F Amatőr'!$A$7:$O$80,14))</f>
        <v>0</v>
      </c>
      <c r="C46" s="379">
        <f>IF($E46="","",VLOOKUP($E46,'F Amatőr'!$A$7:$O$80,15))</f>
        <v>0</v>
      </c>
      <c r="D46" s="408">
        <f>IF($E46="","",VLOOKUP($E46,'F Amatőr'!$A$7:$O$80,5))</f>
        <v>0</v>
      </c>
      <c r="E46" s="157">
        <v>43</v>
      </c>
      <c r="F46" s="158" t="str">
        <f>UPPER(IF($E46="","",VLOOKUP($E46,'F Amatőr'!$A$7:$O$80,2)))</f>
        <v>BASIC-PALKOVIC</v>
      </c>
      <c r="G46" s="158" t="str">
        <f>IF($E46="","",VLOOKUP($E46,'F Amatőr'!$A$7:$O$80,3))</f>
        <v>Igor</v>
      </c>
      <c r="H46" s="158"/>
      <c r="I46" s="158">
        <f>IF($E46="","",VLOOKUP($E46,'F Amatőr'!$A$7:$O$80,4))</f>
        <v>0</v>
      </c>
      <c r="J46" s="250" t="s">
        <v>334</v>
      </c>
      <c r="K46" s="159">
        <v>60</v>
      </c>
      <c r="L46" s="184"/>
      <c r="M46" s="184"/>
      <c r="N46" s="255"/>
      <c r="O46" s="173" t="s">
        <v>0</v>
      </c>
      <c r="P46" s="182" t="s">
        <v>334</v>
      </c>
      <c r="Q46" s="175" t="str">
        <f>UPPER(IF(OR(P46="a",P46="as"),O42,IF(OR(P46="b",P46="bs"),O50,)))</f>
        <v>FÖLDESI</v>
      </c>
      <c r="R46" s="183"/>
      <c r="S46" s="167"/>
    </row>
    <row r="47" spans="1:19" s="38" customFormat="1" ht="9" customHeight="1">
      <c r="A47" s="155" t="s">
        <v>46</v>
      </c>
      <c r="B47" s="379">
        <f>IF($E47="","",VLOOKUP($E47,'F Amatőr'!$A$7:$O$80,14))</f>
        <v>0</v>
      </c>
      <c r="C47" s="379">
        <f>IF($E47="","",VLOOKUP($E47,'F Amatőr'!$A$7:$O$80,15))</f>
        <v>0</v>
      </c>
      <c r="D47" s="408">
        <f>IF($E47="","",VLOOKUP($E47,'F Amatőr'!$A$7:$O$80,5))</f>
        <v>0</v>
      </c>
      <c r="E47" s="157">
        <v>29</v>
      </c>
      <c r="F47" s="158" t="str">
        <f>UPPER(IF($E47="","",VLOOKUP($E47,'F Amatőr'!$A$7:$O$80,2)))</f>
        <v>TÁJMEL</v>
      </c>
      <c r="G47" s="158" t="str">
        <f>IF($E47="","",VLOOKUP($E47,'F Amatőr'!$A$7:$O$80,3))</f>
        <v>Kristóf</v>
      </c>
      <c r="H47" s="158"/>
      <c r="I47" s="158">
        <f>IF($E47="","",VLOOKUP($E47,'F Amatőr'!$A$7:$O$80,4))</f>
        <v>0</v>
      </c>
      <c r="J47" s="248"/>
      <c r="K47" s="175" t="str">
        <f>UPPER(IF(OR(J48="a",J48="as"),F47,IF(OR(J48="b",J48="bs"),F48,)))</f>
        <v>TÁJMEL</v>
      </c>
      <c r="L47" s="183"/>
      <c r="M47" s="184"/>
      <c r="N47" s="184"/>
      <c r="O47" s="184"/>
      <c r="P47" s="186"/>
      <c r="Q47" s="159">
        <v>63</v>
      </c>
      <c r="R47" s="186"/>
      <c r="S47" s="167"/>
    </row>
    <row r="48" spans="1:19" s="38" customFormat="1" ht="9" customHeight="1">
      <c r="A48" s="249" t="s">
        <v>47</v>
      </c>
      <c r="B48" s="379">
        <f>IF($E48="","",VLOOKUP($E48,'F Amatőr'!$A$7:$O$80,14))</f>
        <v>0</v>
      </c>
      <c r="C48" s="379">
        <f>IF($E48="","",VLOOKUP($E48,'F Amatőr'!$A$7:$O$80,15))</f>
        <v>0</v>
      </c>
      <c r="D48" s="408">
        <f>IF($E48="","",VLOOKUP($E48,'F Amatőr'!$A$7:$O$80,5))</f>
        <v>0</v>
      </c>
      <c r="E48" s="157">
        <v>40</v>
      </c>
      <c r="F48" s="441" t="str">
        <f>UPPER(IF($E48="","",VLOOKUP($E48,'F Amatőr'!$A$7:$O$80,2)))</f>
        <v>SZÁSZ</v>
      </c>
      <c r="G48" s="441" t="str">
        <f>IF($E48="","",VLOOKUP($E48,'F Amatőr'!$A$7:$O$80,3))</f>
        <v>Ákos</v>
      </c>
      <c r="H48" s="441"/>
      <c r="I48" s="441">
        <f>IF($E48="","",VLOOKUP($E48,'F Amatőr'!$A$7:$O$80,4))</f>
        <v>0</v>
      </c>
      <c r="J48" s="250" t="s">
        <v>335</v>
      </c>
      <c r="K48" s="159">
        <v>63</v>
      </c>
      <c r="L48" s="174" t="s">
        <v>334</v>
      </c>
      <c r="M48" s="175" t="str">
        <f>UPPER(IF(OR(L48="a",L48="as"),K47,IF(OR(L48="b",L48="bs"),K49,)))</f>
        <v>FÖLDESI</v>
      </c>
      <c r="N48" s="183"/>
      <c r="O48" s="184"/>
      <c r="P48" s="186"/>
      <c r="Q48" s="184"/>
      <c r="R48" s="186"/>
      <c r="S48" s="167"/>
    </row>
    <row r="49" spans="1:19" s="38" customFormat="1" ht="9" customHeight="1">
      <c r="A49" s="169" t="s">
        <v>48</v>
      </c>
      <c r="B49" s="379">
        <f>IF($E49="","",VLOOKUP($E49,'F Amatőr'!$A$7:$O$80,14))</f>
        <v>0</v>
      </c>
      <c r="C49" s="379">
        <f>IF($E49="","",VLOOKUP($E49,'F Amatőr'!$A$7:$O$80,15))</f>
        <v>0</v>
      </c>
      <c r="D49" s="408">
        <f>IF($E49="","",VLOOKUP($E49,'F Amatőr'!$A$7:$O$80,5))</f>
        <v>0</v>
      </c>
      <c r="E49" s="157">
        <v>32</v>
      </c>
      <c r="F49" s="538" t="s">
        <v>247</v>
      </c>
      <c r="G49" s="538" t="s">
        <v>248</v>
      </c>
      <c r="H49" s="441"/>
      <c r="I49" s="441">
        <f>IF($E49="","",VLOOKUP($E49,'F Amatőr'!$A$7:$O$80,4))</f>
        <v>0</v>
      </c>
      <c r="J49" s="248"/>
      <c r="K49" s="175" t="str">
        <f>UPPER(IF(OR(J50="a",J50="as"),F49,IF(OR(J50="b",J50="bs"),F50,)))</f>
        <v>FÖLDESI</v>
      </c>
      <c r="L49" s="251"/>
      <c r="M49" s="159">
        <v>75</v>
      </c>
      <c r="N49" s="186"/>
      <c r="O49" s="184"/>
      <c r="P49" s="186"/>
      <c r="Q49" s="184"/>
      <c r="R49" s="186"/>
      <c r="S49" s="167"/>
    </row>
    <row r="50" spans="1:19" s="38" customFormat="1" ht="9" customHeight="1">
      <c r="A50" s="169" t="s">
        <v>49</v>
      </c>
      <c r="B50" s="379">
        <f>IF($E50="","",VLOOKUP($E50,'F Amatőr'!$A$7:$O$80,14))</f>
        <v>0</v>
      </c>
      <c r="C50" s="379">
        <f>IF($E50="","",VLOOKUP($E50,'F Amatőr'!$A$7:$O$80,15))</f>
        <v>0</v>
      </c>
      <c r="D50" s="408">
        <f>IF($E50="","",VLOOKUP($E50,'F Amatőr'!$A$7:$O$80,5))</f>
        <v>0</v>
      </c>
      <c r="E50" s="157">
        <v>60</v>
      </c>
      <c r="F50" s="441" t="str">
        <f>UPPER(IF($E50="","",VLOOKUP($E50,'F Amatőr'!$A$7:$O$80,2)))</f>
        <v>BÜKK</v>
      </c>
      <c r="G50" s="441" t="str">
        <f>IF($E50="","",VLOOKUP($E50,'F Amatőr'!$A$7:$O$80,3))</f>
        <v>Adrián</v>
      </c>
      <c r="H50" s="441"/>
      <c r="I50" s="441">
        <f>IF($E50="","",VLOOKUP($E50,'F Amatőr'!$A$7:$O$80,4))</f>
        <v>0</v>
      </c>
      <c r="J50" s="250" t="s">
        <v>335</v>
      </c>
      <c r="K50" s="159">
        <v>61</v>
      </c>
      <c r="L50" s="184"/>
      <c r="M50" s="173" t="s">
        <v>0</v>
      </c>
      <c r="N50" s="182" t="s">
        <v>335</v>
      </c>
      <c r="O50" s="175" t="s">
        <v>247</v>
      </c>
      <c r="P50" s="192"/>
      <c r="Q50" s="184"/>
      <c r="R50" s="186"/>
      <c r="S50" s="167"/>
    </row>
    <row r="51" spans="1:19" s="38" customFormat="1" ht="9" customHeight="1">
      <c r="A51" s="169" t="s">
        <v>50</v>
      </c>
      <c r="B51" s="379">
        <f>IF($E51="","",VLOOKUP($E51,'F Amatőr'!$A$7:$O$80,14))</f>
        <v>0</v>
      </c>
      <c r="C51" s="379">
        <f>IF($E51="","",VLOOKUP($E51,'F Amatőr'!$A$7:$O$80,15))</f>
        <v>0</v>
      </c>
      <c r="D51" s="408">
        <f>IF($E51="","",VLOOKUP($E51,'F Amatőr'!$A$7:$O$80,5))</f>
        <v>0</v>
      </c>
      <c r="E51" s="157">
        <v>30</v>
      </c>
      <c r="F51" s="441" t="str">
        <f>UPPER(IF($E51="","",VLOOKUP($E51,'F Amatőr'!$A$7:$O$80,2)))</f>
        <v>KERKAI</v>
      </c>
      <c r="G51" s="441" t="str">
        <f>IF($E51="","",VLOOKUP($E51,'F Amatőr'!$A$7:$O$80,3))</f>
        <v>Alex</v>
      </c>
      <c r="H51" s="441"/>
      <c r="I51" s="441">
        <f>IF($E51="","",VLOOKUP($E51,'F Amatőr'!$A$7:$O$80,4))</f>
        <v>0</v>
      </c>
      <c r="J51" s="248"/>
      <c r="K51" s="175" t="str">
        <f>UPPER(IF(OR(J52="a",J52="as"),F51,IF(OR(J52="b",J52="bs"),F52,)))</f>
        <v>KERKAI</v>
      </c>
      <c r="L51" s="183"/>
      <c r="M51" s="252"/>
      <c r="N51" s="253"/>
      <c r="O51" s="159">
        <v>64</v>
      </c>
      <c r="P51" s="184"/>
      <c r="Q51" s="184"/>
      <c r="R51" s="186"/>
      <c r="S51" s="167"/>
    </row>
    <row r="52" spans="1:19" s="38" customFormat="1" ht="9" customHeight="1">
      <c r="A52" s="169" t="s">
        <v>51</v>
      </c>
      <c r="B52" s="379">
        <f>IF($E52="","",VLOOKUP($E52,'F Amatőr'!$A$7:$O$80,14))</f>
        <v>0</v>
      </c>
      <c r="C52" s="379">
        <f>IF($E52="","",VLOOKUP($E52,'F Amatőr'!$A$7:$O$80,15))</f>
        <v>0</v>
      </c>
      <c r="D52" s="408">
        <f>IF($E52="","",VLOOKUP($E52,'F Amatőr'!$A$7:$O$80,5))</f>
        <v>0</v>
      </c>
      <c r="E52" s="157">
        <v>46</v>
      </c>
      <c r="F52" s="441" t="str">
        <f>UPPER(IF($E52="","",VLOOKUP($E52,'F Amatőr'!$A$7:$O$80,2)))</f>
        <v>OROSZVÁRY </v>
      </c>
      <c r="G52" s="441" t="str">
        <f>IF($E52="","",VLOOKUP($E52,'F Amatőr'!$A$7:$O$80,3))</f>
        <v>Viktor</v>
      </c>
      <c r="H52" s="441"/>
      <c r="I52" s="441">
        <f>IF($E52="","",VLOOKUP($E52,'F Amatőr'!$A$7:$O$80,4))</f>
        <v>0</v>
      </c>
      <c r="J52" s="250" t="s">
        <v>335</v>
      </c>
      <c r="K52" s="159">
        <v>61</v>
      </c>
      <c r="L52" s="174" t="s">
        <v>335</v>
      </c>
      <c r="M52" s="175" t="str">
        <f>UPPER(IF(OR(L52="a",L52="as"),K51,IF(OR(L52="b",L52="bs"),K53,)))</f>
        <v>KERKAI</v>
      </c>
      <c r="N52" s="254"/>
      <c r="O52" s="184"/>
      <c r="P52" s="184"/>
      <c r="Q52" s="184"/>
      <c r="R52" s="186"/>
      <c r="S52" s="167"/>
    </row>
    <row r="53" spans="1:19" s="38" customFormat="1" ht="9" customHeight="1">
      <c r="A53" s="249" t="s">
        <v>52</v>
      </c>
      <c r="B53" s="379">
        <f>IF($E53="","",VLOOKUP($E53,'F Amatőr'!$A$7:$O$80,14))</f>
        <v>0</v>
      </c>
      <c r="C53" s="379">
        <f>IF($E53="","",VLOOKUP($E53,'F Amatőr'!$A$7:$O$80,15))</f>
        <v>0</v>
      </c>
      <c r="D53" s="408">
        <f>IF($E53="","",VLOOKUP($E53,'F Amatőr'!$A$7:$O$80,5))</f>
        <v>0</v>
      </c>
      <c r="E53" s="157">
        <v>47</v>
      </c>
      <c r="F53" s="441" t="str">
        <f>UPPER(IF($E53="","",VLOOKUP($E53,'F Amatőr'!$A$7:$O$80,2)))</f>
        <v>SZABÓ</v>
      </c>
      <c r="G53" s="441" t="str">
        <f>IF($E53="","",VLOOKUP($E53,'F Amatőr'!$A$7:$O$80,3))</f>
        <v>Dániel</v>
      </c>
      <c r="H53" s="441"/>
      <c r="I53" s="441">
        <f>IF($E53="","",VLOOKUP($E53,'F Amatőr'!$A$7:$O$80,4))</f>
        <v>0</v>
      </c>
      <c r="J53" s="248"/>
      <c r="K53" s="175" t="str">
        <f>UPPER(IF(OR(J54="a",J54="as"),F53,IF(OR(J54="b",J54="bs"),F54,)))</f>
        <v>SZABÓ</v>
      </c>
      <c r="L53" s="192"/>
      <c r="M53" s="159">
        <v>62</v>
      </c>
      <c r="N53" s="184"/>
      <c r="O53" s="184"/>
      <c r="P53" s="184"/>
      <c r="Q53" s="184"/>
      <c r="R53" s="186"/>
      <c r="S53" s="167"/>
    </row>
    <row r="54" spans="1:19" s="38" customFormat="1" ht="9" customHeight="1">
      <c r="A54" s="194" t="s">
        <v>53</v>
      </c>
      <c r="B54" s="379">
        <f>IF($E54="","",VLOOKUP($E54,'F Amatőr'!$A$7:$O$80,14))</f>
        <v>0</v>
      </c>
      <c r="C54" s="379">
        <f>IF($E54="","",VLOOKUP($E54,'F Amatőr'!$A$7:$O$80,15))</f>
        <v>0</v>
      </c>
      <c r="D54" s="408">
        <f>IF($E54="","",VLOOKUP($E54,'F Amatőr'!$A$7:$O$80,5))</f>
        <v>0</v>
      </c>
      <c r="E54" s="157">
        <v>10</v>
      </c>
      <c r="F54" s="158" t="str">
        <f>UPPER(IF($E54="","",VLOOKUP($E54,'F Amatőr'!$A$7:$O$80,2)))</f>
        <v>GÁL</v>
      </c>
      <c r="G54" s="158" t="str">
        <f>IF($E54="","",VLOOKUP($E54,'F Amatőr'!$A$7:$O$80,3))</f>
        <v>Benjámin</v>
      </c>
      <c r="H54" s="158"/>
      <c r="I54" s="158">
        <f>IF($E54="","",VLOOKUP($E54,'F Amatőr'!$A$7:$O$80,4))</f>
        <v>0</v>
      </c>
      <c r="J54" s="250" t="s">
        <v>335</v>
      </c>
      <c r="K54" s="159">
        <v>62</v>
      </c>
      <c r="L54" s="184"/>
      <c r="M54" s="184"/>
      <c r="N54" s="255"/>
      <c r="O54" s="256" t="s">
        <v>125</v>
      </c>
      <c r="P54" s="245"/>
      <c r="Q54" s="175" t="s">
        <v>226</v>
      </c>
      <c r="R54" s="246"/>
      <c r="S54" s="167"/>
    </row>
    <row r="55" spans="1:19" s="38" customFormat="1" ht="9" customHeight="1">
      <c r="A55" s="155" t="s">
        <v>54</v>
      </c>
      <c r="B55" s="379">
        <f>IF($E55="","",VLOOKUP($E55,'F Amatőr'!$A$7:$O$80,14))</f>
        <v>0</v>
      </c>
      <c r="C55" s="379">
        <f>IF($E55="","",VLOOKUP($E55,'F Amatőr'!$A$7:$O$80,15))</f>
        <v>0</v>
      </c>
      <c r="D55" s="408">
        <f>IF($E55="","",VLOOKUP($E55,'F Amatőr'!$A$7:$O$80,5))</f>
        <v>0</v>
      </c>
      <c r="E55" s="157">
        <v>48</v>
      </c>
      <c r="F55" s="158" t="str">
        <f>UPPER(IF($E55="","",VLOOKUP($E55,'F Amatőr'!$A$7:$O$80,2)))</f>
        <v>GRACIA</v>
      </c>
      <c r="G55" s="158" t="str">
        <f>IF($E55="","",VLOOKUP($E55,'F Amatőr'!$A$7:$O$80,3))</f>
        <v>Dániel</v>
      </c>
      <c r="H55" s="158"/>
      <c r="I55" s="158">
        <f>IF($E55="","",VLOOKUP($E55,'F Amatőr'!$A$7:$O$80,4))</f>
        <v>0</v>
      </c>
      <c r="J55" s="248"/>
      <c r="K55" s="175" t="s">
        <v>254</v>
      </c>
      <c r="L55" s="183"/>
      <c r="M55" s="184"/>
      <c r="N55" s="184"/>
      <c r="O55" s="173" t="s">
        <v>0</v>
      </c>
      <c r="P55" s="247"/>
      <c r="Q55" s="159">
        <v>62</v>
      </c>
      <c r="R55" s="243"/>
      <c r="S55" s="167"/>
    </row>
    <row r="56" spans="1:19" s="38" customFormat="1" ht="9" customHeight="1">
      <c r="A56" s="249" t="s">
        <v>55</v>
      </c>
      <c r="B56" s="379">
        <f>IF($E56="","",VLOOKUP($E56,'F Amatőr'!$A$7:$O$80,14))</f>
        <v>0</v>
      </c>
      <c r="C56" s="379">
        <f>IF($E56="","",VLOOKUP($E56,'F Amatőr'!$A$7:$O$80,15))</f>
        <v>0</v>
      </c>
      <c r="D56" s="408">
        <f>IF($E56="","",VLOOKUP($E56,'F Amatőr'!$A$7:$O$80,5))</f>
        <v>0</v>
      </c>
      <c r="E56" s="157">
        <v>51</v>
      </c>
      <c r="F56" s="441" t="str">
        <f>UPPER(IF($E56="","",VLOOKUP($E56,'F Amatőr'!$A$7:$O$80,2)))</f>
        <v>SCHAFFER </v>
      </c>
      <c r="G56" s="441" t="str">
        <f>IF($E56="","",VLOOKUP($E56,'F Amatőr'!$A$7:$O$80,3))</f>
        <v>Dávid</v>
      </c>
      <c r="H56" s="441"/>
      <c r="I56" s="441">
        <f>IF($E56="","",VLOOKUP($E56,'F Amatőr'!$A$7:$O$80,4))</f>
        <v>0</v>
      </c>
      <c r="J56" s="250" t="s">
        <v>334</v>
      </c>
      <c r="K56" s="159">
        <v>60</v>
      </c>
      <c r="L56" s="174" t="s">
        <v>335</v>
      </c>
      <c r="M56" s="175" t="str">
        <f>UPPER(IF(OR(L56="a",L56="as"),K55,IF(OR(L56="b",L56="bs"),K57,)))</f>
        <v>SCHAFFER </v>
      </c>
      <c r="N56" s="183"/>
      <c r="O56" s="184"/>
      <c r="P56" s="184"/>
      <c r="Q56" s="184"/>
      <c r="R56" s="186"/>
      <c r="S56" s="167"/>
    </row>
    <row r="57" spans="1:19" s="38" customFormat="1" ht="9" customHeight="1">
      <c r="A57" s="169" t="s">
        <v>56</v>
      </c>
      <c r="B57" s="379">
        <f>IF($E57="","",VLOOKUP($E57,'F Amatőr'!$A$7:$O$80,14))</f>
        <v>0</v>
      </c>
      <c r="C57" s="379">
        <f>IF($E57="","",VLOOKUP($E57,'F Amatőr'!$A$7:$O$80,15))</f>
        <v>0</v>
      </c>
      <c r="D57" s="408">
        <f>IF($E57="","",VLOOKUP($E57,'F Amatőr'!$A$7:$O$80,5))</f>
        <v>0</v>
      </c>
      <c r="E57" s="157">
        <v>3</v>
      </c>
      <c r="F57" s="441" t="str">
        <f>UPPER(IF($E57="","",VLOOKUP($E57,'F Amatőr'!$A$7:$O$80,2)))</f>
        <v>FAZEKAS</v>
      </c>
      <c r="G57" s="441" t="str">
        <f>IF($E57="","",VLOOKUP($E57,'F Amatőr'!$A$7:$O$80,3))</f>
        <v>János</v>
      </c>
      <c r="H57" s="441"/>
      <c r="I57" s="441">
        <f>IF($E57="","",VLOOKUP($E57,'F Amatőr'!$A$7:$O$80,4))</f>
        <v>0</v>
      </c>
      <c r="J57" s="248"/>
      <c r="K57" s="175" t="s">
        <v>217</v>
      </c>
      <c r="L57" s="251"/>
      <c r="M57" s="159">
        <v>63</v>
      </c>
      <c r="N57" s="186"/>
      <c r="O57" s="184"/>
      <c r="P57" s="184"/>
      <c r="Q57" s="542">
        <f>IF(Y3="","",CONCATENATE(AC1," pont"))</f>
      </c>
      <c r="R57" s="543"/>
      <c r="S57" s="167"/>
    </row>
    <row r="58" spans="1:19" s="38" customFormat="1" ht="9" customHeight="1">
      <c r="A58" s="169" t="s">
        <v>57</v>
      </c>
      <c r="B58" s="379">
        <f>IF($E58="","",VLOOKUP($E58,'F Amatőr'!$A$7:$O$80,14))</f>
        <v>0</v>
      </c>
      <c r="C58" s="379">
        <f>IF($E58="","",VLOOKUP($E58,'F Amatőr'!$A$7:$O$80,15))</f>
        <v>0</v>
      </c>
      <c r="D58" s="408">
        <f>IF($E58="","",VLOOKUP($E58,'F Amatőr'!$A$7:$O$80,5))</f>
        <v>0</v>
      </c>
      <c r="E58" s="157">
        <v>33</v>
      </c>
      <c r="F58" s="441" t="str">
        <f>UPPER(IF($E58="","",VLOOKUP($E58,'F Amatőr'!$A$7:$O$80,2)))</f>
        <v>HORVÁTH </v>
      </c>
      <c r="G58" s="441" t="str">
        <f>IF($E58="","",VLOOKUP($E58,'F Amatőr'!$A$7:$O$80,3))</f>
        <v>Áron</v>
      </c>
      <c r="H58" s="441"/>
      <c r="I58" s="441">
        <f>IF($E58="","",VLOOKUP($E58,'F Amatőr'!$A$7:$O$80,4))</f>
        <v>0</v>
      </c>
      <c r="J58" s="250"/>
      <c r="K58" s="159">
        <v>60</v>
      </c>
      <c r="L58" s="184"/>
      <c r="M58" s="173" t="s">
        <v>0</v>
      </c>
      <c r="N58" s="182" t="s">
        <v>335</v>
      </c>
      <c r="O58" s="175" t="str">
        <f>UPPER(IF(OR(N58="a",N58="as"),M56,IF(OR(N58="b",N58="bs"),M60,)))</f>
        <v>SCHAFFER </v>
      </c>
      <c r="P58" s="183"/>
      <c r="Q58" s="184"/>
      <c r="R58" s="186"/>
      <c r="S58" s="167"/>
    </row>
    <row r="59" spans="1:19" s="38" customFormat="1" ht="9" customHeight="1">
      <c r="A59" s="169" t="s">
        <v>58</v>
      </c>
      <c r="B59" s="379">
        <f>IF($E59="","",VLOOKUP($E59,'F Amatőr'!$A$7:$O$80,14))</f>
        <v>0</v>
      </c>
      <c r="C59" s="379">
        <f>IF($E59="","",VLOOKUP($E59,'F Amatőr'!$A$7:$O$80,15))</f>
        <v>0</v>
      </c>
      <c r="D59" s="408">
        <f>IF($E59="","",VLOOKUP($E59,'F Amatőr'!$A$7:$O$80,5))</f>
        <v>0</v>
      </c>
      <c r="E59" s="157">
        <v>63</v>
      </c>
      <c r="F59" s="441" t="str">
        <f>UPPER(IF($E59="","",VLOOKUP($E59,'F Amatőr'!$A$7:$O$80,2)))</f>
        <v>HERCZEG</v>
      </c>
      <c r="G59" s="441" t="str">
        <f>IF($E59="","",VLOOKUP($E59,'F Amatőr'!$A$7:$O$80,3))</f>
        <v>Domonkos</v>
      </c>
      <c r="H59" s="441"/>
      <c r="I59" s="441">
        <f>IF($E59="","",VLOOKUP($E59,'F Amatőr'!$A$7:$O$80,4))</f>
        <v>0</v>
      </c>
      <c r="J59" s="248"/>
      <c r="K59" s="175" t="str">
        <f>UPPER(IF(OR(J60="a",J60="as"),F59,IF(OR(J60="b",J60="bs"),F60,)))</f>
        <v>HERCZEG</v>
      </c>
      <c r="L59" s="183"/>
      <c r="M59" s="252"/>
      <c r="N59" s="253"/>
      <c r="O59" s="159">
        <v>60</v>
      </c>
      <c r="P59" s="186"/>
      <c r="Q59" s="184"/>
      <c r="R59" s="186"/>
      <c r="S59" s="167"/>
    </row>
    <row r="60" spans="1:19" s="38" customFormat="1" ht="9" customHeight="1">
      <c r="A60" s="169" t="s">
        <v>59</v>
      </c>
      <c r="B60" s="379">
        <f>IF($E60="","",VLOOKUP($E60,'F Amatőr'!$A$7:$O$80,14))</f>
        <v>0</v>
      </c>
      <c r="C60" s="379">
        <f>IF($E60="","",VLOOKUP($E60,'F Amatőr'!$A$7:$O$80,15))</f>
        <v>0</v>
      </c>
      <c r="D60" s="408">
        <f>IF($E60="","",VLOOKUP($E60,'F Amatőr'!$A$7:$O$80,5))</f>
        <v>0</v>
      </c>
      <c r="E60" s="157">
        <v>9</v>
      </c>
      <c r="F60" s="441" t="str">
        <f>UPPER(IF($E60="","",VLOOKUP($E60,'F Amatőr'!$A$7:$O$80,2)))</f>
        <v>SZALAY </v>
      </c>
      <c r="G60" s="441" t="str">
        <f>IF($E60="","",VLOOKUP($E60,'F Amatőr'!$A$7:$O$80,3))</f>
        <v>Szabolcs</v>
      </c>
      <c r="H60" s="441"/>
      <c r="I60" s="441">
        <f>IF($E60="","",VLOOKUP($E60,'F Amatőr'!$A$7:$O$80,4))</f>
        <v>0</v>
      </c>
      <c r="J60" s="250" t="s">
        <v>335</v>
      </c>
      <c r="K60" s="159">
        <v>63</v>
      </c>
      <c r="L60" s="174" t="s">
        <v>335</v>
      </c>
      <c r="M60" s="175" t="str">
        <f>UPPER(IF(OR(L60="a",L60="as"),K59,IF(OR(L60="b",L60="bs"),K61,)))</f>
        <v>HERCZEG</v>
      </c>
      <c r="N60" s="254"/>
      <c r="O60" s="184"/>
      <c r="P60" s="186"/>
      <c r="Q60" s="184"/>
      <c r="R60" s="186"/>
      <c r="S60" s="167"/>
    </row>
    <row r="61" spans="1:19" s="38" customFormat="1" ht="9" customHeight="1">
      <c r="A61" s="249" t="s">
        <v>60</v>
      </c>
      <c r="B61" s="379">
        <f>IF($E61="","",VLOOKUP($E61,'F Amatőr'!$A$7:$O$80,14))</f>
        <v>0</v>
      </c>
      <c r="C61" s="379">
        <f>IF($E61="","",VLOOKUP($E61,'F Amatőr'!$A$7:$O$80,15))</f>
        <v>0</v>
      </c>
      <c r="D61" s="408">
        <f>IF($E61="","",VLOOKUP($E61,'F Amatőr'!$A$7:$O$80,5))</f>
        <v>0</v>
      </c>
      <c r="E61" s="157">
        <v>15</v>
      </c>
      <c r="F61" s="441" t="str">
        <f>UPPER(IF($E61="","",VLOOKUP($E61,'F Amatőr'!$A$7:$O$80,2)))</f>
        <v>TOBAK</v>
      </c>
      <c r="G61" s="441" t="str">
        <f>IF($E61="","",VLOOKUP($E61,'F Amatőr'!$A$7:$O$80,3))</f>
        <v>Botond Balázs</v>
      </c>
      <c r="H61" s="441"/>
      <c r="I61" s="441">
        <f>IF($E61="","",VLOOKUP($E61,'F Amatőr'!$A$7:$O$80,4))</f>
        <v>0</v>
      </c>
      <c r="J61" s="248"/>
      <c r="K61" s="175" t="str">
        <f>UPPER(IF(OR(J62="a",J62="as"),F61,IF(OR(J62="b",J62="bs"),F62,)))</f>
        <v>SEBESI</v>
      </c>
      <c r="L61" s="192"/>
      <c r="M61" s="159">
        <v>62</v>
      </c>
      <c r="N61" s="184"/>
      <c r="O61" s="184"/>
      <c r="P61" s="186"/>
      <c r="Q61" s="184"/>
      <c r="R61" s="186"/>
      <c r="S61" s="167"/>
    </row>
    <row r="62" spans="1:19" s="38" customFormat="1" ht="9" customHeight="1">
      <c r="A62" s="194" t="s">
        <v>61</v>
      </c>
      <c r="B62" s="379">
        <f>IF($E62="","",VLOOKUP($E62,'F Amatőr'!$A$7:$O$80,14))</f>
        <v>0</v>
      </c>
      <c r="C62" s="379">
        <f>IF($E62="","",VLOOKUP($E62,'F Amatőr'!$A$7:$O$80,15))</f>
        <v>0</v>
      </c>
      <c r="D62" s="408">
        <f>IF($E62="","",VLOOKUP($E62,'F Amatőr'!$A$7:$O$80,5))</f>
        <v>0</v>
      </c>
      <c r="E62" s="157">
        <v>28</v>
      </c>
      <c r="F62" s="158" t="str">
        <f>UPPER(IF($E62="","",VLOOKUP($E62,'F Amatőr'!$A$7:$O$80,2)))</f>
        <v>SEBESI</v>
      </c>
      <c r="G62" s="158" t="str">
        <f>IF($E62="","",VLOOKUP($E62,'F Amatőr'!$A$7:$O$80,3))</f>
        <v>Patrik</v>
      </c>
      <c r="H62" s="158"/>
      <c r="I62" s="158">
        <f>IF($E62="","",VLOOKUP($E62,'F Amatőr'!$A$7:$O$80,4))</f>
        <v>0</v>
      </c>
      <c r="J62" s="250" t="s">
        <v>334</v>
      </c>
      <c r="K62" s="159">
        <v>60</v>
      </c>
      <c r="L62" s="184"/>
      <c r="M62" s="184"/>
      <c r="N62" s="255"/>
      <c r="O62" s="173" t="s">
        <v>0</v>
      </c>
      <c r="P62" s="182" t="s">
        <v>334</v>
      </c>
      <c r="Q62" s="175" t="str">
        <f>UPPER(IF(OR(P62="a",P62="as"),O58,IF(OR(P62="b",P62="bs"),O66,)))</f>
        <v>CSEH</v>
      </c>
      <c r="R62" s="192"/>
      <c r="S62" s="167"/>
    </row>
    <row r="63" spans="1:19" s="38" customFormat="1" ht="9" customHeight="1">
      <c r="A63" s="155" t="s">
        <v>62</v>
      </c>
      <c r="B63" s="379">
        <f>IF($E63="","",VLOOKUP($E63,'F Amatőr'!$A$7:$O$80,14))</f>
        <v>0</v>
      </c>
      <c r="C63" s="379">
        <f>IF($E63="","",VLOOKUP($E63,'F Amatőr'!$A$7:$O$80,15))</f>
        <v>0</v>
      </c>
      <c r="D63" s="408">
        <f>IF($E63="","",VLOOKUP($E63,'F Amatőr'!$A$7:$O$80,5))</f>
        <v>0</v>
      </c>
      <c r="E63" s="157">
        <v>41</v>
      </c>
      <c r="F63" s="158" t="str">
        <f>UPPER(IF($E63="","",VLOOKUP($E63,'F Amatőr'!$A$7:$O$80,2)))</f>
        <v>BERÉNYI</v>
      </c>
      <c r="G63" s="158" t="str">
        <f>IF($E63="","",VLOOKUP($E63,'F Amatőr'!$A$7:$O$80,3))</f>
        <v>Dénes</v>
      </c>
      <c r="H63" s="158"/>
      <c r="I63" s="158">
        <f>IF($E63="","",VLOOKUP($E63,'F Amatőr'!$A$7:$O$80,4))</f>
        <v>0</v>
      </c>
      <c r="J63" s="248"/>
      <c r="K63" s="175" t="str">
        <f>UPPER(IF(OR(J64="a",J64="as"),F63,IF(OR(J64="b",J64="bs"),F64,)))</f>
        <v>ACKERL</v>
      </c>
      <c r="L63" s="183"/>
      <c r="M63" s="184"/>
      <c r="N63" s="184"/>
      <c r="O63" s="184"/>
      <c r="P63" s="186"/>
      <c r="Q63" s="159">
        <v>60</v>
      </c>
      <c r="R63" s="184"/>
      <c r="S63" s="167"/>
    </row>
    <row r="64" spans="1:19" s="38" customFormat="1" ht="9" customHeight="1">
      <c r="A64" s="249" t="s">
        <v>63</v>
      </c>
      <c r="B64" s="379">
        <f>IF($E64="","",VLOOKUP($E64,'F Amatőr'!$A$7:$O$80,14))</f>
        <v>0</v>
      </c>
      <c r="C64" s="379">
        <f>IF($E64="","",VLOOKUP($E64,'F Amatőr'!$A$7:$O$80,15))</f>
        <v>0</v>
      </c>
      <c r="D64" s="408">
        <f>IF($E64="","",VLOOKUP($E64,'F Amatőr'!$A$7:$O$80,5))</f>
        <v>0</v>
      </c>
      <c r="E64" s="157">
        <v>59</v>
      </c>
      <c r="F64" s="441" t="str">
        <f>UPPER(IF($E64="","",VLOOKUP($E64,'F Amatőr'!$A$7:$O$80,2)))</f>
        <v>ACKERL</v>
      </c>
      <c r="G64" s="441" t="str">
        <f>IF($E64="","",VLOOKUP($E64,'F Amatőr'!$A$7:$O$80,3))</f>
        <v>Lajos Ármin</v>
      </c>
      <c r="H64" s="441"/>
      <c r="I64" s="441">
        <f>IF($E64="","",VLOOKUP($E64,'F Amatőr'!$A$7:$O$80,4))</f>
        <v>0</v>
      </c>
      <c r="J64" s="250" t="s">
        <v>334</v>
      </c>
      <c r="K64" s="159">
        <v>62</v>
      </c>
      <c r="L64" s="174" t="s">
        <v>334</v>
      </c>
      <c r="M64" s="175" t="str">
        <f>UPPER(IF(OR(L64="a",L64="as"),K63,IF(OR(L64="b",L64="bs"),K65,)))</f>
        <v>VADÁSZI</v>
      </c>
      <c r="N64" s="183"/>
      <c r="O64" s="184"/>
      <c r="P64" s="186"/>
      <c r="Q64" s="184"/>
      <c r="R64" s="184"/>
      <c r="S64" s="167"/>
    </row>
    <row r="65" spans="1:19" s="38" customFormat="1" ht="9" customHeight="1">
      <c r="A65" s="169" t="s">
        <v>64</v>
      </c>
      <c r="B65" s="379">
        <f>IF($E65="","",VLOOKUP($E65,'F Amatőr'!$A$7:$O$80,14))</f>
        <v>0</v>
      </c>
      <c r="C65" s="379">
        <f>IF($E65="","",VLOOKUP($E65,'F Amatőr'!$A$7:$O$80,15))</f>
        <v>0</v>
      </c>
      <c r="D65" s="408">
        <f>IF($E65="","",VLOOKUP($E65,'F Amatőr'!$A$7:$O$80,5))</f>
        <v>0</v>
      </c>
      <c r="E65" s="157">
        <v>62</v>
      </c>
      <c r="F65" s="441" t="str">
        <f>UPPER(IF($E65="","",VLOOKUP($E65,'F Amatőr'!$A$7:$O$80,2)))</f>
        <v>GILA</v>
      </c>
      <c r="G65" s="441" t="str">
        <f>IF($E65="","",VLOOKUP($E65,'F Amatőr'!$A$7:$O$80,3))</f>
        <v>Bálint</v>
      </c>
      <c r="H65" s="441"/>
      <c r="I65" s="441">
        <f>IF($E65="","",VLOOKUP($E65,'F Amatőr'!$A$7:$O$80,4))</f>
        <v>0</v>
      </c>
      <c r="J65" s="248"/>
      <c r="K65" s="175" t="str">
        <f>UPPER(IF(OR(J66="a",J66="as"),F65,IF(OR(J66="b",J66="bs"),F66,)))</f>
        <v>VADÁSZI</v>
      </c>
      <c r="L65" s="251"/>
      <c r="M65" s="159">
        <v>61</v>
      </c>
      <c r="N65" s="186"/>
      <c r="O65" s="184"/>
      <c r="P65" s="186"/>
      <c r="Q65" s="184"/>
      <c r="R65" s="184"/>
      <c r="S65" s="167"/>
    </row>
    <row r="66" spans="1:19" s="38" customFormat="1" ht="9" customHeight="1">
      <c r="A66" s="169" t="s">
        <v>65</v>
      </c>
      <c r="B66" s="379">
        <f>IF($E66="","",VLOOKUP($E66,'F Amatőr'!$A$7:$O$80,14))</f>
        <v>0</v>
      </c>
      <c r="C66" s="379">
        <f>IF($E66="","",VLOOKUP($E66,'F Amatőr'!$A$7:$O$80,15))</f>
        <v>0</v>
      </c>
      <c r="D66" s="408">
        <f>IF($E66="","",VLOOKUP($E66,'F Amatőr'!$A$7:$O$80,5))</f>
        <v>0</v>
      </c>
      <c r="E66" s="157">
        <v>44</v>
      </c>
      <c r="F66" s="441" t="str">
        <f>UPPER(IF($E66="","",VLOOKUP($E66,'F Amatőr'!$A$7:$O$80,2)))</f>
        <v>VADÁSZI</v>
      </c>
      <c r="G66" s="441" t="str">
        <f>IF($E66="","",VLOOKUP($E66,'F Amatőr'!$A$7:$O$80,3))</f>
        <v>Tamás</v>
      </c>
      <c r="H66" s="441"/>
      <c r="I66" s="441">
        <f>IF($E66="","",VLOOKUP($E66,'F Amatőr'!$A$7:$O$80,4))</f>
        <v>0</v>
      </c>
      <c r="J66" s="250" t="s">
        <v>334</v>
      </c>
      <c r="K66" s="159">
        <v>64</v>
      </c>
      <c r="L66" s="184"/>
      <c r="M66" s="173" t="s">
        <v>0</v>
      </c>
      <c r="N66" s="182" t="s">
        <v>334</v>
      </c>
      <c r="O66" s="175" t="str">
        <f>UPPER(IF(OR(N66="a",N66="as"),M64,IF(OR(N66="b",N66="bs"),M68,)))</f>
        <v>CSEH</v>
      </c>
      <c r="P66" s="192"/>
      <c r="Q66" s="184"/>
      <c r="R66" s="184"/>
      <c r="S66" s="167"/>
    </row>
    <row r="67" spans="1:19" s="38" customFormat="1" ht="9" customHeight="1">
      <c r="A67" s="169" t="s">
        <v>66</v>
      </c>
      <c r="B67" s="379">
        <f>IF($E67="","",VLOOKUP($E67,'F Amatőr'!$A$7:$O$80,14))</f>
        <v>0</v>
      </c>
      <c r="C67" s="379">
        <f>IF($E67="","",VLOOKUP($E67,'F Amatőr'!$A$7:$O$80,15))</f>
        <v>0</v>
      </c>
      <c r="D67" s="408">
        <f>IF($E67="","",VLOOKUP($E67,'F Amatőr'!$A$7:$O$80,5))</f>
        <v>0</v>
      </c>
      <c r="E67" s="157">
        <v>5</v>
      </c>
      <c r="F67" s="441" t="str">
        <f>UPPER(IF($E67="","",VLOOKUP($E67,'F Amatőr'!$A$7:$O$80,2)))</f>
        <v>STUBNYA</v>
      </c>
      <c r="G67" s="441" t="str">
        <f>IF($E67="","",VLOOKUP($E67,'F Amatőr'!$A$7:$O$80,3))</f>
        <v>János Domonkos</v>
      </c>
      <c r="H67" s="441"/>
      <c r="I67" s="441">
        <f>IF($E67="","",VLOOKUP($E67,'F Amatőr'!$A$7:$O$80,4))</f>
        <v>0</v>
      </c>
      <c r="J67" s="248"/>
      <c r="K67" s="175" t="str">
        <f>UPPER(IF(OR(J68="a",J68="as"),F67,IF(OR(J68="b",J68="bs"),F68,)))</f>
        <v>BAKKAY</v>
      </c>
      <c r="L67" s="183"/>
      <c r="M67" s="252"/>
      <c r="N67" s="253"/>
      <c r="O67" s="159">
        <v>61</v>
      </c>
      <c r="P67" s="184"/>
      <c r="Q67" s="184"/>
      <c r="R67" s="184"/>
      <c r="S67" s="167"/>
    </row>
    <row r="68" spans="1:19" s="38" customFormat="1" ht="9" customHeight="1">
      <c r="A68" s="169" t="s">
        <v>67</v>
      </c>
      <c r="B68" s="379">
        <f>IF($E68="","",VLOOKUP($E68,'F Amatőr'!$A$7:$O$80,14))</f>
        <v>0</v>
      </c>
      <c r="C68" s="379">
        <f>IF($E68="","",VLOOKUP($E68,'F Amatőr'!$A$7:$O$80,15))</f>
        <v>0</v>
      </c>
      <c r="D68" s="408">
        <f>IF($E68="","",VLOOKUP($E68,'F Amatőr'!$A$7:$O$80,5))</f>
        <v>0</v>
      </c>
      <c r="E68" s="157">
        <v>61</v>
      </c>
      <c r="F68" s="441" t="str">
        <f>UPPER(IF($E68="","",VLOOKUP($E68,'F Amatőr'!$A$7:$O$80,2)))</f>
        <v>BAKKAY</v>
      </c>
      <c r="G68" s="441" t="str">
        <f>IF($E68="","",VLOOKUP($E68,'F Amatőr'!$A$7:$O$80,3))</f>
        <v>Richárd</v>
      </c>
      <c r="H68" s="441"/>
      <c r="I68" s="441">
        <f>IF($E68="","",VLOOKUP($E68,'F Amatőr'!$A$7:$O$80,4))</f>
        <v>0</v>
      </c>
      <c r="J68" s="250" t="s">
        <v>334</v>
      </c>
      <c r="K68" s="159">
        <v>62</v>
      </c>
      <c r="L68" s="174" t="s">
        <v>334</v>
      </c>
      <c r="M68" s="175" t="str">
        <f>UPPER(IF(OR(L68="a",L68="as"),K67,IF(OR(L68="b",L68="bs"),K69,)))</f>
        <v>CSEH</v>
      </c>
      <c r="N68" s="254"/>
      <c r="O68" s="184"/>
      <c r="P68" s="184"/>
      <c r="Q68" s="184"/>
      <c r="R68" s="184"/>
      <c r="S68" s="167"/>
    </row>
    <row r="69" spans="1:19" s="38" customFormat="1" ht="9" customHeight="1">
      <c r="A69" s="249" t="s">
        <v>68</v>
      </c>
      <c r="B69" s="379">
        <f>IF($E69="","",VLOOKUP($E69,'F Amatőr'!$A$7:$O$80,14))</f>
        <v>0</v>
      </c>
      <c r="C69" s="379">
        <f>IF($E69="","",VLOOKUP($E69,'F Amatőr'!$A$7:$O$80,15))</f>
        <v>0</v>
      </c>
      <c r="D69" s="408">
        <f>IF($E69="","",VLOOKUP($E69,'F Amatőr'!$A$7:$O$80,5))</f>
        <v>0</v>
      </c>
      <c r="E69" s="157">
        <v>37</v>
      </c>
      <c r="F69" s="441" t="str">
        <f>UPPER(IF($E69="","",VLOOKUP($E69,'F Amatőr'!$A$7:$O$80,2)))</f>
        <v>FÖLDESI</v>
      </c>
      <c r="G69" s="441" t="str">
        <f>IF($E69="","",VLOOKUP($E69,'F Amatőr'!$A$7:$O$80,3))</f>
        <v>Máté</v>
      </c>
      <c r="H69" s="441"/>
      <c r="I69" s="441">
        <f>IF($E69="","",VLOOKUP($E69,'F Amatőr'!$A$7:$O$80,4))</f>
        <v>0</v>
      </c>
      <c r="J69" s="248"/>
      <c r="K69" s="175" t="str">
        <f>UPPER(IF(OR(J70="a",J70="as"),F69,IF(OR(J70="b",J70="bs"),F70,)))</f>
        <v>CSEH</v>
      </c>
      <c r="L69" s="192"/>
      <c r="M69" s="159">
        <v>60</v>
      </c>
      <c r="N69" s="184"/>
      <c r="O69" s="184"/>
      <c r="P69" s="184"/>
      <c r="Q69" s="184"/>
      <c r="R69" s="184"/>
      <c r="S69" s="167"/>
    </row>
    <row r="70" spans="1:19" s="38" customFormat="1" ht="9" customHeight="1">
      <c r="A70" s="194" t="s">
        <v>69</v>
      </c>
      <c r="B70" s="379">
        <f>IF($E70="","",VLOOKUP($E70,'F Amatőr'!$A$7:$O$80,14))</f>
        <v>0</v>
      </c>
      <c r="C70" s="379">
        <f>IF($E70="","",VLOOKUP($E70,'F Amatőr'!$A$7:$O$80,15))</f>
        <v>0</v>
      </c>
      <c r="D70" s="408">
        <f>IF($E70="","",VLOOKUP($E70,'F Amatőr'!$A$7:$O$80,5))</f>
        <v>0</v>
      </c>
      <c r="E70" s="157">
        <v>27</v>
      </c>
      <c r="F70" s="158" t="str">
        <f>UPPER(IF($E70="","",VLOOKUP($E70,'F Amatőr'!$A$7:$O$80,2)))</f>
        <v>CSEH</v>
      </c>
      <c r="G70" s="158" t="str">
        <f>IF($E70="","",VLOOKUP($E70,'F Amatőr'!$A$7:$O$80,3))</f>
        <v>Márk</v>
      </c>
      <c r="H70" s="158"/>
      <c r="I70" s="158">
        <f>IF($E70="","",VLOOKUP($E70,'F Amatőr'!$A$7:$O$80,4))</f>
        <v>0</v>
      </c>
      <c r="J70" s="250" t="s">
        <v>334</v>
      </c>
      <c r="K70" s="159">
        <v>60</v>
      </c>
      <c r="L70" s="184"/>
      <c r="M70" s="184"/>
      <c r="N70" s="255"/>
      <c r="O70" s="184"/>
      <c r="P70" s="184"/>
      <c r="Q70" s="184"/>
      <c r="R70" s="184"/>
      <c r="S70" s="167"/>
    </row>
    <row r="71" spans="1:19" s="38" customFormat="1" ht="6" customHeight="1">
      <c r="A71" s="265"/>
      <c r="B71" s="266"/>
      <c r="C71" s="266"/>
      <c r="D71" s="266"/>
      <c r="E71" s="267"/>
      <c r="F71" s="268"/>
      <c r="G71" s="268"/>
      <c r="H71" s="269"/>
      <c r="I71" s="268"/>
      <c r="J71" s="270"/>
      <c r="K71" s="184"/>
      <c r="L71" s="184"/>
      <c r="M71" s="184"/>
      <c r="N71" s="255"/>
      <c r="O71" s="184"/>
      <c r="P71" s="184"/>
      <c r="Q71" s="184"/>
      <c r="R71" s="184"/>
      <c r="S71" s="167"/>
    </row>
    <row r="72" spans="1:18" s="18" customFormat="1" ht="10.5" customHeight="1">
      <c r="A72" s="206" t="s">
        <v>101</v>
      </c>
      <c r="B72" s="207"/>
      <c r="C72" s="207"/>
      <c r="D72" s="412"/>
      <c r="E72" s="271" t="s">
        <v>5</v>
      </c>
      <c r="F72" s="210" t="s">
        <v>103</v>
      </c>
      <c r="G72" s="271" t="s">
        <v>5</v>
      </c>
      <c r="H72" s="430" t="s">
        <v>103</v>
      </c>
      <c r="I72" s="272"/>
      <c r="J72" s="271" t="s">
        <v>5</v>
      </c>
      <c r="K72" s="210" t="s">
        <v>115</v>
      </c>
      <c r="L72" s="213"/>
      <c r="M72" s="210" t="s">
        <v>116</v>
      </c>
      <c r="N72" s="214"/>
      <c r="O72" s="215" t="s">
        <v>117</v>
      </c>
      <c r="P72" s="215"/>
      <c r="Q72" s="216"/>
      <c r="R72" s="217"/>
    </row>
    <row r="73" spans="1:18" s="18" customFormat="1" ht="9" customHeight="1">
      <c r="A73" s="413" t="s">
        <v>102</v>
      </c>
      <c r="B73" s="414"/>
      <c r="C73" s="415"/>
      <c r="D73" s="416"/>
      <c r="E73" s="221">
        <v>1</v>
      </c>
      <c r="F73" s="273" t="str">
        <f>IF(E73&gt;$R$80,,UPPER(VLOOKUP(E73,'F Amatőr'!$A$7:$Q$134,2)))</f>
        <v>SZÉPVÖLGYI</v>
      </c>
      <c r="G73" s="221">
        <v>9</v>
      </c>
      <c r="H73" s="92" t="str">
        <f>IF(G73&gt;$R$80,,UPPER(VLOOKUP(G73,'F Amatőr'!$A$7:$Q$134,2)))</f>
        <v>SZALAY </v>
      </c>
      <c r="I73" s="91"/>
      <c r="J73" s="223" t="s">
        <v>6</v>
      </c>
      <c r="K73" s="218"/>
      <c r="L73" s="224"/>
      <c r="M73" s="218"/>
      <c r="N73" s="225"/>
      <c r="O73" s="226" t="s">
        <v>106</v>
      </c>
      <c r="P73" s="227"/>
      <c r="Q73" s="227"/>
      <c r="R73" s="228"/>
    </row>
    <row r="74" spans="1:18" s="18" customFormat="1" ht="9" customHeight="1">
      <c r="A74" s="233" t="s">
        <v>114</v>
      </c>
      <c r="B74" s="231"/>
      <c r="C74" s="409"/>
      <c r="D74" s="234"/>
      <c r="E74" s="221">
        <v>2</v>
      </c>
      <c r="F74" s="273" t="str">
        <f>IF(E74&gt;$R$80,,UPPER(VLOOKUP(E74,'F Amatőr'!$A$7:$Q$134,2)))</f>
        <v>JÓNÁS</v>
      </c>
      <c r="G74" s="221">
        <v>10</v>
      </c>
      <c r="H74" s="92" t="str">
        <f>IF(G74&gt;$R$80,,UPPER(VLOOKUP(G74,'F Amatőr'!$A$7:$Q$134,2)))</f>
        <v>GÁL</v>
      </c>
      <c r="I74" s="91"/>
      <c r="J74" s="223" t="s">
        <v>7</v>
      </c>
      <c r="K74" s="218"/>
      <c r="L74" s="224"/>
      <c r="M74" s="218"/>
      <c r="N74" s="225"/>
      <c r="O74" s="229"/>
      <c r="P74" s="230"/>
      <c r="Q74" s="231"/>
      <c r="R74" s="232"/>
    </row>
    <row r="75" spans="1:18" s="18" customFormat="1" ht="9" customHeight="1">
      <c r="A75" s="370"/>
      <c r="B75" s="371"/>
      <c r="C75" s="410"/>
      <c r="D75" s="372"/>
      <c r="E75" s="221">
        <v>3</v>
      </c>
      <c r="F75" s="273" t="str">
        <f>IF(E75&gt;$R$80,,UPPER(VLOOKUP(E75,'F Amatőr'!$A$7:$Q$134,2)))</f>
        <v>FAZEKAS</v>
      </c>
      <c r="G75" s="221">
        <v>11</v>
      </c>
      <c r="H75" s="92" t="str">
        <f>IF(G75&gt;$R$80,,UPPER(VLOOKUP(G75,'F Amatőr'!$A$7:$Q$134,2)))</f>
        <v>BÖRÖCZKY</v>
      </c>
      <c r="I75" s="91"/>
      <c r="J75" s="223" t="s">
        <v>8</v>
      </c>
      <c r="K75" s="218"/>
      <c r="L75" s="224"/>
      <c r="M75" s="218"/>
      <c r="N75" s="225"/>
      <c r="O75" s="226" t="s">
        <v>107</v>
      </c>
      <c r="P75" s="227"/>
      <c r="Q75" s="227"/>
      <c r="R75" s="228"/>
    </row>
    <row r="76" spans="1:18" s="18" customFormat="1" ht="9" customHeight="1">
      <c r="A76" s="235"/>
      <c r="B76" s="405"/>
      <c r="C76" s="405"/>
      <c r="D76" s="236"/>
      <c r="E76" s="221">
        <v>4</v>
      </c>
      <c r="F76" s="273" t="str">
        <f>IF(E76&gt;$R$80,,UPPER(VLOOKUP(E76,'F Amatőr'!$A$7:$Q$134,2)))</f>
        <v>POPOVICS </v>
      </c>
      <c r="G76" s="221">
        <v>12</v>
      </c>
      <c r="H76" s="92" t="str">
        <f>IF(G76&gt;$R$80,,UPPER(VLOOKUP(G76,'F Amatőr'!$A$7:$Q$134,2)))</f>
        <v>MIKECZ</v>
      </c>
      <c r="I76" s="91"/>
      <c r="J76" s="223" t="s">
        <v>9</v>
      </c>
      <c r="K76" s="218"/>
      <c r="L76" s="224"/>
      <c r="M76" s="218"/>
      <c r="N76" s="225"/>
      <c r="O76" s="218"/>
      <c r="P76" s="224"/>
      <c r="Q76" s="218"/>
      <c r="R76" s="225"/>
    </row>
    <row r="77" spans="1:18" s="18" customFormat="1" ht="9" customHeight="1">
      <c r="A77" s="357"/>
      <c r="B77" s="373"/>
      <c r="C77" s="373"/>
      <c r="D77" s="411"/>
      <c r="E77" s="221">
        <v>5</v>
      </c>
      <c r="F77" s="273" t="str">
        <f>IF(E77&gt;$R$80,,UPPER(VLOOKUP(E77,'F Amatőr'!$A$7:$Q$134,2)))</f>
        <v>STUBNYA</v>
      </c>
      <c r="G77" s="221">
        <v>13</v>
      </c>
      <c r="H77" s="92" t="str">
        <f>IF(G77&gt;$R$80,,UPPER(VLOOKUP(G77,'F Amatőr'!$A$7:$Q$134,2)))</f>
        <v>VARGA </v>
      </c>
      <c r="I77" s="91"/>
      <c r="J77" s="223" t="s">
        <v>10</v>
      </c>
      <c r="K77" s="218"/>
      <c r="L77" s="224"/>
      <c r="M77" s="218"/>
      <c r="N77" s="225"/>
      <c r="O77" s="231"/>
      <c r="P77" s="230"/>
      <c r="Q77" s="231"/>
      <c r="R77" s="232"/>
    </row>
    <row r="78" spans="1:18" s="18" customFormat="1" ht="9" customHeight="1">
      <c r="A78" s="358"/>
      <c r="B78" s="378"/>
      <c r="C78" s="405"/>
      <c r="D78" s="236"/>
      <c r="E78" s="221">
        <v>6</v>
      </c>
      <c r="F78" s="273" t="str">
        <f>IF(E78&gt;$R$80,,UPPER(VLOOKUP(E78,'F Amatőr'!$A$7:$Q$134,2)))</f>
        <v>VÁMOSI</v>
      </c>
      <c r="G78" s="221">
        <v>14</v>
      </c>
      <c r="H78" s="92" t="str">
        <f>IF(G78&gt;$R$80,,UPPER(VLOOKUP(G78,'F Amatőr'!$A$7:$Q$134,2)))</f>
        <v>FEKE </v>
      </c>
      <c r="I78" s="91"/>
      <c r="J78" s="223" t="s">
        <v>11</v>
      </c>
      <c r="K78" s="218"/>
      <c r="L78" s="224"/>
      <c r="M78" s="218"/>
      <c r="N78" s="225"/>
      <c r="O78" s="226" t="s">
        <v>91</v>
      </c>
      <c r="P78" s="227"/>
      <c r="Q78" s="227"/>
      <c r="R78" s="228"/>
    </row>
    <row r="79" spans="1:18" s="18" customFormat="1" ht="9" customHeight="1">
      <c r="A79" s="358"/>
      <c r="B79" s="378"/>
      <c r="C79" s="406"/>
      <c r="D79" s="368"/>
      <c r="E79" s="221">
        <v>7</v>
      </c>
      <c r="F79" s="273" t="str">
        <f>IF(E79&gt;$R$80,,UPPER(VLOOKUP(E79,'F Amatőr'!$A$7:$Q$134,2)))</f>
        <v>PALÓSTI </v>
      </c>
      <c r="G79" s="221">
        <v>15</v>
      </c>
      <c r="H79" s="92" t="str">
        <f>IF(G79&gt;$R$80,,UPPER(VLOOKUP(G79,'F Amatőr'!$A$7:$Q$134,2)))</f>
        <v>TOBAK</v>
      </c>
      <c r="I79" s="91"/>
      <c r="J79" s="223" t="s">
        <v>12</v>
      </c>
      <c r="K79" s="218"/>
      <c r="L79" s="224"/>
      <c r="M79" s="218"/>
      <c r="N79" s="225"/>
      <c r="O79" s="218"/>
      <c r="P79" s="224"/>
      <c r="Q79" s="218"/>
      <c r="R79" s="225"/>
    </row>
    <row r="80" spans="1:18" s="18" customFormat="1" ht="9" customHeight="1">
      <c r="A80" s="359"/>
      <c r="B80" s="356"/>
      <c r="C80" s="407"/>
      <c r="D80" s="369"/>
      <c r="E80" s="237">
        <v>8</v>
      </c>
      <c r="F80" s="274" t="str">
        <f>IF(E80&gt;$R$80,,UPPER(VLOOKUP(E80,'F Amatőr'!$A$7:$Q$134,2)))</f>
        <v>KÁRPÁTI </v>
      </c>
      <c r="G80" s="237">
        <v>16</v>
      </c>
      <c r="H80" s="238" t="str">
        <f>IF(G80&gt;$R$80,,UPPER(VLOOKUP(G80,'F Amatőr'!$A$7:$Q$134,2)))</f>
        <v>CSÁK</v>
      </c>
      <c r="I80" s="240"/>
      <c r="J80" s="241" t="s">
        <v>13</v>
      </c>
      <c r="K80" s="231"/>
      <c r="L80" s="230"/>
      <c r="M80" s="231"/>
      <c r="N80" s="232"/>
      <c r="O80" s="231" t="str">
        <f>R4</f>
        <v>Nagy-Gyevi Dávid</v>
      </c>
      <c r="P80" s="230"/>
      <c r="Q80" s="231"/>
      <c r="R80" s="242">
        <f>MIN(16,'F Amatőr'!Q5)</f>
        <v>16</v>
      </c>
    </row>
    <row r="81" ht="15.75" customHeight="1"/>
    <row r="82" ht="9" customHeight="1"/>
  </sheetData>
  <sheetProtection/>
  <mergeCells count="4">
    <mergeCell ref="A4:C4"/>
    <mergeCell ref="Q25:R25"/>
    <mergeCell ref="Q41:R41"/>
    <mergeCell ref="Q57:R57"/>
  </mergeCells>
  <conditionalFormatting sqref="H7:H70">
    <cfRule type="expression" priority="1" dxfId="0" stopIfTrue="1">
      <formula>AND($E7&lt;9,$C7&gt;0)</formula>
    </cfRule>
  </conditionalFormatting>
  <conditionalFormatting sqref="G7:G70 I7:I70">
    <cfRule type="expression" priority="2" dxfId="0" stopIfTrue="1">
      <formula>AND($E7&lt;17,$C7&gt;0)</formula>
    </cfRule>
  </conditionalFormatting>
  <conditionalFormatting sqref="M58 M42 M26 M10 M50 M34 M18 M66 O14 O30 O46 O62 O55 O23 O38">
    <cfRule type="expression" priority="3" dxfId="29" stopIfTrue="1">
      <formula>AND($O$1="CU",M10="Umpire")</formula>
    </cfRule>
    <cfRule type="expression" priority="4" dxfId="28" stopIfTrue="1">
      <formula>AND($O$1="CU",M10&lt;&gt;"Umpire",N10&lt;&gt;"")</formula>
    </cfRule>
    <cfRule type="expression" priority="5" dxfId="27" stopIfTrue="1">
      <formula>AND($O$1="CU",M10&lt;&gt;"Umpire")</formula>
    </cfRule>
  </conditionalFormatting>
  <conditionalFormatting sqref="M8 M12 M16 M20 M24 M28 M32 M36 M40 M44 M48 M52 M56 M60 M64 M68 O18 O26 O34 O42 O50 O58 O66 Q14 Q30 Q46 Q62 O10 Q38">
    <cfRule type="expression" priority="6" dxfId="0" stopIfTrue="1">
      <formula>L8="as"</formula>
    </cfRule>
    <cfRule type="expression" priority="7" dxfId="0" stopIfTrue="1">
      <formula>L8="bs"</formula>
    </cfRule>
  </conditionalFormatting>
  <conditionalFormatting sqref="K7 K9 K11 K13 K15 K17 K19 K21 K23 K25 K27 K29 K31 K33 K35 K37 K39 K41 K43 K45 K47 K49 K51 K53 K55 K57 K59 K61 K63 K65 K67 K69 Q22 Q54">
    <cfRule type="expression" priority="8" dxfId="0" stopIfTrue="1">
      <formula>J8="as"</formula>
    </cfRule>
    <cfRule type="expression" priority="9" dxfId="0" stopIfTrue="1">
      <formula>J8="bs"</formula>
    </cfRule>
  </conditionalFormatting>
  <conditionalFormatting sqref="J8 J10 J12 J14 J16 J18 J20 J22 J24 J26 J28 J30 J32 J34 J36 J38 J40 J42 J44 J46 J48 J50 J52 J54 J56 J58 J60 J62 J64 J66 J68 J70 L68 L64 L60 L56 L52 L48 L44 L40 L36 L32 L28 L24 L20 L16 L12 L8 N10 N18 N26 N34 N42 N50 N58 N66 R80 P62 P46 P30 P14 P23 P55 P38">
    <cfRule type="expression" priority="12" dxfId="22" stopIfTrue="1">
      <formula>$O$1="CU"</formula>
    </cfRule>
  </conditionalFormatting>
  <conditionalFormatting sqref="E7:E70">
    <cfRule type="expression" priority="13" dxfId="31" stopIfTrue="1">
      <formula>$E7&lt;17</formula>
    </cfRule>
  </conditionalFormatting>
  <conditionalFormatting sqref="O37">
    <cfRule type="expression" priority="14" dxfId="0" stopIfTrue="1">
      <formula>P23="as"</formula>
    </cfRule>
    <cfRule type="expression" priority="15" dxfId="0" stopIfTrue="1">
      <formula>P23="bs"</formula>
    </cfRule>
  </conditionalFormatting>
  <conditionalFormatting sqref="O39">
    <cfRule type="expression" priority="16" dxfId="0" stopIfTrue="1">
      <formula>P55="as"</formula>
    </cfRule>
    <cfRule type="expression" priority="17" dxfId="0" stopIfTrue="1">
      <formula>P55="bs"</formula>
    </cfRule>
  </conditionalFormatting>
  <dataValidations count="1">
    <dataValidation type="list" allowBlank="1" showInputMessage="1" sqref="M10 M18 M26 M34 M42 M50 M58 M66 O14 O30 O46 O62 O55 O23 O38">
      <formula1>$U$7:$U$16</formula1>
    </dataValidation>
  </dataValidations>
  <printOptions horizontalCentered="1"/>
  <pageMargins left="0.35" right="0.35" top="0.35" bottom="0.35" header="0" footer="0"/>
  <pageSetup fitToHeight="1" fitToWidth="1" horizontalDpi="360" verticalDpi="360" orientation="portrait" paperSize="9" r:id="rId4"/>
  <rowBreaks count="1" manualBreakCount="1">
    <brk id="80" max="65535" man="1"/>
  </rowBreaks>
  <drawing r:id="rId3"/>
  <legacyDrawing r:id="rId2"/>
</worksheet>
</file>

<file path=xl/worksheets/sheet5.xml><?xml version="1.0" encoding="utf-8"?>
<worksheet xmlns="http://schemas.openxmlformats.org/spreadsheetml/2006/main" xmlns:r="http://schemas.openxmlformats.org/officeDocument/2006/relationships">
  <sheetPr codeName="Sheet16">
    <tabColor indexed="42"/>
  </sheetPr>
  <dimension ref="A1:Q156"/>
  <sheetViews>
    <sheetView showGridLines="0" showZeros="0" zoomScalePageLayoutView="0" workbookViewId="0" topLeftCell="A1">
      <pane ySplit="6" topLeftCell="A7" activePane="bottomLeft" state="frozen"/>
      <selection pane="topLeft" activeCell="B7" sqref="B7:O29"/>
      <selection pane="bottomLeft" activeCell="S11" sqref="S11"/>
    </sheetView>
  </sheetViews>
  <sheetFormatPr defaultColWidth="9.140625" defaultRowHeight="12.75"/>
  <cols>
    <col min="1" max="1" width="3.8515625" style="0" customWidth="1"/>
    <col min="2" max="2" width="13.28125" style="0" customWidth="1"/>
    <col min="3" max="3" width="11.8515625" style="0" customWidth="1"/>
    <col min="4" max="4" width="11.8515625" style="45" customWidth="1"/>
    <col min="5" max="5" width="10.7109375" style="495" customWidth="1"/>
    <col min="6" max="6" width="6.140625" style="102" hidden="1" customWidth="1"/>
    <col min="7" max="7" width="35.00390625" style="102" customWidth="1"/>
    <col min="8" max="8" width="7.7109375" style="45" customWidth="1"/>
    <col min="9" max="13" width="7.421875" style="45" hidden="1" customWidth="1"/>
    <col min="14" max="15" width="7.421875" style="45" customWidth="1"/>
    <col min="16" max="16" width="7.421875" style="45" hidden="1" customWidth="1"/>
    <col min="17" max="17" width="7.421875" style="45" customWidth="1"/>
  </cols>
  <sheetData>
    <row r="1" spans="1:17" ht="26.25">
      <c r="A1" s="382" t="str">
        <f>Altalanos!$A$6</f>
        <v>I. EGYETEMI ORSZÁGOS BAJNOKSÁG</v>
      </c>
      <c r="B1" s="93"/>
      <c r="C1" s="93"/>
      <c r="D1" s="375"/>
      <c r="E1" s="401" t="s">
        <v>113</v>
      </c>
      <c r="F1" s="390"/>
      <c r="G1" s="391"/>
      <c r="H1" s="392"/>
      <c r="I1" s="392"/>
      <c r="J1" s="393"/>
      <c r="K1" s="393"/>
      <c r="L1" s="393"/>
      <c r="M1" s="393"/>
      <c r="N1" s="393"/>
      <c r="O1" s="393"/>
      <c r="P1" s="393"/>
      <c r="Q1" s="394"/>
    </row>
    <row r="2" spans="2:17" ht="13.5" thickBot="1">
      <c r="B2" s="96" t="s">
        <v>112</v>
      </c>
      <c r="C2" s="515" t="str">
        <f>Altalanos!$B$8</f>
        <v>F Profi</v>
      </c>
      <c r="D2" s="119"/>
      <c r="E2" s="401" t="s">
        <v>92</v>
      </c>
      <c r="F2" s="103"/>
      <c r="G2" s="103"/>
      <c r="H2" s="486"/>
      <c r="I2" s="486"/>
      <c r="J2" s="94"/>
      <c r="K2" s="94"/>
      <c r="L2" s="94"/>
      <c r="M2" s="94"/>
      <c r="N2" s="111"/>
      <c r="O2" s="86"/>
      <c r="P2" s="86"/>
      <c r="Q2" s="111"/>
    </row>
    <row r="3" spans="1:17" s="2" customFormat="1" ht="13.5" thickBot="1">
      <c r="A3" s="478" t="s">
        <v>111</v>
      </c>
      <c r="B3" s="484"/>
      <c r="C3" s="484"/>
      <c r="D3" s="484"/>
      <c r="E3" s="484"/>
      <c r="F3" s="484"/>
      <c r="G3" s="484"/>
      <c r="H3" s="484"/>
      <c r="I3" s="485"/>
      <c r="J3" s="112"/>
      <c r="K3" s="122"/>
      <c r="L3" s="122"/>
      <c r="M3" s="122"/>
      <c r="N3" s="439" t="s">
        <v>91</v>
      </c>
      <c r="O3" s="113"/>
      <c r="P3" s="123"/>
      <c r="Q3" s="402"/>
    </row>
    <row r="4" spans="1:17" s="2" customFormat="1" ht="12.75">
      <c r="A4" s="55" t="s">
        <v>81</v>
      </c>
      <c r="B4" s="55"/>
      <c r="C4" s="53" t="s">
        <v>78</v>
      </c>
      <c r="D4" s="55" t="s">
        <v>86</v>
      </c>
      <c r="E4" s="88"/>
      <c r="G4" s="124"/>
      <c r="H4" s="497" t="s">
        <v>87</v>
      </c>
      <c r="I4" s="491"/>
      <c r="J4" s="125"/>
      <c r="K4" s="126"/>
      <c r="L4" s="126"/>
      <c r="M4" s="126"/>
      <c r="N4" s="125"/>
      <c r="O4" s="403"/>
      <c r="P4" s="403"/>
      <c r="Q4" s="127"/>
    </row>
    <row r="5" spans="1:17" s="2" customFormat="1" ht="13.5" thickBot="1">
      <c r="A5" s="395" t="str">
        <f>Altalanos!$A$10</f>
        <v>2021.12.04-05.</v>
      </c>
      <c r="B5" s="395"/>
      <c r="C5" s="97" t="str">
        <f>Altalanos!$C$10</f>
        <v>Budapest</v>
      </c>
      <c r="D5" s="98" t="str">
        <f>Altalanos!$D$10</f>
        <v>  </v>
      </c>
      <c r="E5" s="98"/>
      <c r="F5" s="98"/>
      <c r="G5" s="98"/>
      <c r="H5" s="428" t="str">
        <f>Altalanos!$E$10</f>
        <v>Nagy-Gyevi Dávid</v>
      </c>
      <c r="I5" s="498"/>
      <c r="J5" s="128"/>
      <c r="K5" s="89"/>
      <c r="L5" s="89"/>
      <c r="M5" s="89"/>
      <c r="N5" s="128"/>
      <c r="O5" s="98"/>
      <c r="P5" s="98"/>
      <c r="Q5" s="506"/>
    </row>
    <row r="6" spans="1:17" ht="30" customHeight="1" thickBot="1">
      <c r="A6" s="380" t="s">
        <v>93</v>
      </c>
      <c r="B6" s="115" t="s">
        <v>84</v>
      </c>
      <c r="C6" s="115" t="s">
        <v>85</v>
      </c>
      <c r="D6" s="115" t="s">
        <v>89</v>
      </c>
      <c r="E6" s="116" t="s">
        <v>90</v>
      </c>
      <c r="F6" s="116" t="s">
        <v>94</v>
      </c>
      <c r="G6" s="116" t="s">
        <v>169</v>
      </c>
      <c r="H6" s="487" t="s">
        <v>95</v>
      </c>
      <c r="I6" s="488"/>
      <c r="J6" s="385" t="s">
        <v>73</v>
      </c>
      <c r="K6" s="117" t="s">
        <v>71</v>
      </c>
      <c r="L6" s="387" t="s">
        <v>1</v>
      </c>
      <c r="M6" s="288" t="s">
        <v>72</v>
      </c>
      <c r="N6" s="418" t="s">
        <v>109</v>
      </c>
      <c r="O6" s="399" t="s">
        <v>96</v>
      </c>
      <c r="P6" s="400" t="s">
        <v>2</v>
      </c>
      <c r="Q6" s="116" t="s">
        <v>97</v>
      </c>
    </row>
    <row r="7" spans="1:17" s="11" customFormat="1" ht="18.75" customHeight="1">
      <c r="A7" s="389">
        <v>1</v>
      </c>
      <c r="B7" s="105" t="s">
        <v>293</v>
      </c>
      <c r="C7" s="105" t="s">
        <v>294</v>
      </c>
      <c r="D7" s="106"/>
      <c r="E7" s="404"/>
      <c r="F7" s="480"/>
      <c r="G7" s="481"/>
      <c r="H7" s="106"/>
      <c r="I7" s="106"/>
      <c r="J7" s="386"/>
      <c r="K7" s="384"/>
      <c r="L7" s="388"/>
      <c r="M7" s="384"/>
      <c r="N7" s="377"/>
      <c r="O7" s="507">
        <v>88</v>
      </c>
      <c r="P7" s="131"/>
      <c r="Q7" s="107"/>
    </row>
    <row r="8" spans="1:17" s="11" customFormat="1" ht="18.75" customHeight="1">
      <c r="A8" s="389">
        <v>2</v>
      </c>
      <c r="B8" s="105"/>
      <c r="C8" s="105"/>
      <c r="D8" s="106"/>
      <c r="E8" s="404"/>
      <c r="F8" s="482"/>
      <c r="G8" s="483"/>
      <c r="H8" s="106"/>
      <c r="I8" s="106"/>
      <c r="J8" s="386"/>
      <c r="K8" s="384"/>
      <c r="L8" s="388"/>
      <c r="M8" s="384"/>
      <c r="N8" s="377"/>
      <c r="O8" s="106"/>
      <c r="P8" s="131"/>
      <c r="Q8" s="107"/>
    </row>
    <row r="9" spans="1:17" s="11" customFormat="1" ht="18.75" customHeight="1">
      <c r="A9" s="389">
        <v>3</v>
      </c>
      <c r="B9" s="105" t="s">
        <v>296</v>
      </c>
      <c r="C9" s="105" t="s">
        <v>225</v>
      </c>
      <c r="D9" s="106"/>
      <c r="E9" s="404"/>
      <c r="F9" s="482"/>
      <c r="G9" s="483"/>
      <c r="H9" s="106"/>
      <c r="I9" s="106"/>
      <c r="J9" s="386"/>
      <c r="K9" s="384"/>
      <c r="L9" s="388"/>
      <c r="M9" s="384"/>
      <c r="N9" s="377"/>
      <c r="O9" s="106">
        <v>77</v>
      </c>
      <c r="P9" s="493"/>
      <c r="Q9" s="419"/>
    </row>
    <row r="10" spans="1:17" s="11" customFormat="1" ht="18.75" customHeight="1">
      <c r="A10" s="389">
        <v>4</v>
      </c>
      <c r="B10" s="105" t="s">
        <v>297</v>
      </c>
      <c r="C10" s="105" t="s">
        <v>298</v>
      </c>
      <c r="D10" s="106"/>
      <c r="E10" s="404"/>
      <c r="F10" s="482"/>
      <c r="G10" s="483"/>
      <c r="H10" s="106"/>
      <c r="I10" s="106"/>
      <c r="J10" s="386"/>
      <c r="K10" s="384"/>
      <c r="L10" s="388"/>
      <c r="M10" s="384"/>
      <c r="N10" s="377"/>
      <c r="O10" s="106">
        <v>32</v>
      </c>
      <c r="P10" s="492"/>
      <c r="Q10" s="489">
        <v>2</v>
      </c>
    </row>
    <row r="11" spans="1:17" s="11" customFormat="1" ht="18.75" customHeight="1">
      <c r="A11" s="389">
        <v>5</v>
      </c>
      <c r="B11" s="105" t="s">
        <v>299</v>
      </c>
      <c r="C11" s="105" t="s">
        <v>300</v>
      </c>
      <c r="D11" s="106"/>
      <c r="E11" s="404"/>
      <c r="F11" s="482"/>
      <c r="G11" s="483"/>
      <c r="H11" s="106"/>
      <c r="I11" s="106"/>
      <c r="J11" s="386"/>
      <c r="K11" s="384"/>
      <c r="L11" s="388"/>
      <c r="M11" s="384"/>
      <c r="N11" s="377"/>
      <c r="O11" s="106">
        <v>184</v>
      </c>
      <c r="P11" s="492"/>
      <c r="Q11" s="489"/>
    </row>
    <row r="12" spans="1:17" s="11" customFormat="1" ht="18.75" customHeight="1">
      <c r="A12" s="389">
        <v>6</v>
      </c>
      <c r="B12" s="105" t="s">
        <v>301</v>
      </c>
      <c r="C12" s="105" t="s">
        <v>287</v>
      </c>
      <c r="D12" s="106"/>
      <c r="E12" s="404"/>
      <c r="F12" s="482"/>
      <c r="G12" s="483"/>
      <c r="H12" s="106"/>
      <c r="I12" s="106"/>
      <c r="J12" s="386"/>
      <c r="K12" s="384"/>
      <c r="L12" s="388"/>
      <c r="M12" s="384"/>
      <c r="N12" s="377"/>
      <c r="O12" s="106">
        <v>28</v>
      </c>
      <c r="P12" s="492"/>
      <c r="Q12" s="489">
        <v>1</v>
      </c>
    </row>
    <row r="13" spans="1:17" s="11" customFormat="1" ht="18.75" customHeight="1">
      <c r="A13" s="389">
        <v>7</v>
      </c>
      <c r="B13" s="105" t="s">
        <v>302</v>
      </c>
      <c r="C13" s="105" t="s">
        <v>181</v>
      </c>
      <c r="D13" s="106"/>
      <c r="E13" s="404"/>
      <c r="F13" s="482"/>
      <c r="G13" s="483"/>
      <c r="H13" s="106"/>
      <c r="I13" s="106"/>
      <c r="J13" s="386"/>
      <c r="K13" s="384"/>
      <c r="L13" s="388"/>
      <c r="M13" s="384"/>
      <c r="N13" s="377"/>
      <c r="O13" s="106">
        <v>139</v>
      </c>
      <c r="P13" s="492"/>
      <c r="Q13" s="489"/>
    </row>
    <row r="14" spans="1:17" s="11" customFormat="1" ht="18.75" customHeight="1">
      <c r="A14" s="389">
        <v>8</v>
      </c>
      <c r="B14" s="105" t="s">
        <v>303</v>
      </c>
      <c r="C14" s="105" t="s">
        <v>277</v>
      </c>
      <c r="D14" s="106"/>
      <c r="E14" s="404"/>
      <c r="F14" s="482"/>
      <c r="G14" s="483"/>
      <c r="H14" s="106"/>
      <c r="I14" s="106"/>
      <c r="J14" s="386"/>
      <c r="K14" s="384"/>
      <c r="L14" s="388"/>
      <c r="M14" s="384"/>
      <c r="N14" s="377"/>
      <c r="O14" s="106">
        <v>132</v>
      </c>
      <c r="P14" s="492"/>
      <c r="Q14" s="489"/>
    </row>
    <row r="15" spans="1:17" s="11" customFormat="1" ht="18.75" customHeight="1">
      <c r="A15" s="389">
        <v>9</v>
      </c>
      <c r="B15" s="105" t="s">
        <v>304</v>
      </c>
      <c r="C15" s="105" t="s">
        <v>305</v>
      </c>
      <c r="D15" s="106"/>
      <c r="E15" s="404"/>
      <c r="F15" s="130"/>
      <c r="G15" s="130"/>
      <c r="H15" s="106"/>
      <c r="I15" s="106"/>
      <c r="J15" s="386"/>
      <c r="K15" s="384"/>
      <c r="L15" s="388"/>
      <c r="M15" s="424"/>
      <c r="N15" s="377"/>
      <c r="O15" s="106"/>
      <c r="P15" s="107"/>
      <c r="Q15" s="107"/>
    </row>
    <row r="16" spans="1:17" s="11" customFormat="1" ht="18.75" customHeight="1">
      <c r="A16" s="389">
        <v>10</v>
      </c>
      <c r="B16" s="536" t="s">
        <v>306</v>
      </c>
      <c r="C16" s="105" t="s">
        <v>181</v>
      </c>
      <c r="D16" s="106"/>
      <c r="E16" s="404"/>
      <c r="F16" s="130"/>
      <c r="G16" s="130"/>
      <c r="H16" s="106"/>
      <c r="I16" s="106"/>
      <c r="J16" s="386"/>
      <c r="K16" s="384"/>
      <c r="L16" s="388"/>
      <c r="M16" s="424"/>
      <c r="N16" s="377"/>
      <c r="O16" s="106">
        <v>415</v>
      </c>
      <c r="P16" s="131"/>
      <c r="Q16" s="107"/>
    </row>
    <row r="17" spans="1:17" s="11" customFormat="1" ht="18.75" customHeight="1">
      <c r="A17" s="389">
        <v>11</v>
      </c>
      <c r="B17" s="105" t="s">
        <v>307</v>
      </c>
      <c r="C17" s="105" t="s">
        <v>308</v>
      </c>
      <c r="D17" s="106"/>
      <c r="E17" s="404"/>
      <c r="F17" s="130"/>
      <c r="G17" s="130"/>
      <c r="H17" s="106"/>
      <c r="I17" s="106"/>
      <c r="J17" s="386"/>
      <c r="K17" s="384"/>
      <c r="L17" s="388"/>
      <c r="M17" s="424"/>
      <c r="N17" s="377"/>
      <c r="O17" s="106">
        <v>75</v>
      </c>
      <c r="P17" s="131"/>
      <c r="Q17" s="107"/>
    </row>
    <row r="18" spans="1:17" s="11" customFormat="1" ht="18.75" customHeight="1">
      <c r="A18" s="389">
        <v>12</v>
      </c>
      <c r="B18" s="105" t="s">
        <v>278</v>
      </c>
      <c r="C18" s="105" t="s">
        <v>279</v>
      </c>
      <c r="D18" s="106"/>
      <c r="E18" s="404"/>
      <c r="F18" s="130"/>
      <c r="G18" s="130"/>
      <c r="H18" s="106"/>
      <c r="I18" s="106"/>
      <c r="J18" s="386"/>
      <c r="K18" s="384"/>
      <c r="L18" s="388"/>
      <c r="M18" s="424"/>
      <c r="N18" s="377"/>
      <c r="O18" s="106">
        <v>230</v>
      </c>
      <c r="P18" s="131"/>
      <c r="Q18" s="107"/>
    </row>
    <row r="19" spans="1:17" s="11" customFormat="1" ht="18.75" customHeight="1">
      <c r="A19" s="389">
        <v>13</v>
      </c>
      <c r="B19" s="105" t="s">
        <v>309</v>
      </c>
      <c r="C19" s="105" t="s">
        <v>248</v>
      </c>
      <c r="D19" s="106"/>
      <c r="E19" s="404"/>
      <c r="F19" s="130"/>
      <c r="G19" s="130"/>
      <c r="H19" s="106"/>
      <c r="I19" s="106"/>
      <c r="J19" s="386"/>
      <c r="K19" s="384"/>
      <c r="L19" s="388"/>
      <c r="M19" s="424"/>
      <c r="N19" s="377"/>
      <c r="O19" s="106"/>
      <c r="P19" s="131"/>
      <c r="Q19" s="107"/>
    </row>
    <row r="20" spans="1:17" s="11" customFormat="1" ht="18.75" customHeight="1">
      <c r="A20" s="389">
        <v>14</v>
      </c>
      <c r="B20" s="105" t="s">
        <v>310</v>
      </c>
      <c r="C20" s="105" t="s">
        <v>311</v>
      </c>
      <c r="D20" s="106"/>
      <c r="E20" s="404"/>
      <c r="F20" s="130"/>
      <c r="G20" s="130"/>
      <c r="H20" s="106"/>
      <c r="I20" s="106"/>
      <c r="J20" s="386"/>
      <c r="K20" s="384"/>
      <c r="L20" s="388"/>
      <c r="M20" s="424"/>
      <c r="N20" s="377"/>
      <c r="O20" s="106">
        <v>60</v>
      </c>
      <c r="P20" s="131"/>
      <c r="Q20" s="107">
        <v>3</v>
      </c>
    </row>
    <row r="21" spans="1:17" s="11" customFormat="1" ht="18.75" customHeight="1">
      <c r="A21" s="389">
        <v>15</v>
      </c>
      <c r="B21" s="105" t="s">
        <v>336</v>
      </c>
      <c r="C21" s="105" t="s">
        <v>337</v>
      </c>
      <c r="D21" s="106"/>
      <c r="E21" s="404"/>
      <c r="F21" s="130"/>
      <c r="G21" s="130"/>
      <c r="H21" s="106"/>
      <c r="I21" s="106"/>
      <c r="J21" s="386"/>
      <c r="K21" s="384"/>
      <c r="L21" s="388"/>
      <c r="M21" s="424"/>
      <c r="N21" s="377"/>
      <c r="O21" s="106"/>
      <c r="P21" s="131"/>
      <c r="Q21" s="107"/>
    </row>
    <row r="22" spans="1:17" s="11" customFormat="1" ht="18.75" customHeight="1">
      <c r="A22" s="389">
        <v>16</v>
      </c>
      <c r="B22" s="105"/>
      <c r="C22" s="105"/>
      <c r="D22" s="106"/>
      <c r="E22" s="404"/>
      <c r="F22" s="130"/>
      <c r="G22" s="130"/>
      <c r="H22" s="106"/>
      <c r="I22" s="106"/>
      <c r="J22" s="386"/>
      <c r="K22" s="384"/>
      <c r="L22" s="388"/>
      <c r="M22" s="424"/>
      <c r="N22" s="377"/>
      <c r="O22" s="106"/>
      <c r="P22" s="131"/>
      <c r="Q22" s="107"/>
    </row>
    <row r="23" spans="1:17" s="11" customFormat="1" ht="18.75" customHeight="1">
      <c r="A23" s="389">
        <v>17</v>
      </c>
      <c r="B23" s="105"/>
      <c r="C23" s="105"/>
      <c r="D23" s="106"/>
      <c r="E23" s="404"/>
      <c r="F23" s="130"/>
      <c r="G23" s="130"/>
      <c r="H23" s="106"/>
      <c r="I23" s="106"/>
      <c r="J23" s="386"/>
      <c r="K23" s="384"/>
      <c r="L23" s="388"/>
      <c r="M23" s="424"/>
      <c r="N23" s="377"/>
      <c r="O23" s="106"/>
      <c r="P23" s="131"/>
      <c r="Q23" s="107"/>
    </row>
    <row r="24" spans="1:17" s="11" customFormat="1" ht="18.75" customHeight="1">
      <c r="A24" s="389">
        <v>18</v>
      </c>
      <c r="B24" s="105"/>
      <c r="C24" s="105"/>
      <c r="D24" s="106"/>
      <c r="E24" s="404"/>
      <c r="F24" s="130"/>
      <c r="G24" s="130"/>
      <c r="H24" s="106"/>
      <c r="I24" s="106"/>
      <c r="J24" s="386"/>
      <c r="K24" s="384"/>
      <c r="L24" s="388"/>
      <c r="M24" s="424"/>
      <c r="N24" s="377"/>
      <c r="O24" s="106"/>
      <c r="P24" s="131"/>
      <c r="Q24" s="107"/>
    </row>
    <row r="25" spans="1:17" s="11" customFormat="1" ht="18.75" customHeight="1">
      <c r="A25" s="389">
        <v>19</v>
      </c>
      <c r="B25" s="105"/>
      <c r="C25" s="105"/>
      <c r="D25" s="106"/>
      <c r="E25" s="404"/>
      <c r="F25" s="130"/>
      <c r="G25" s="130"/>
      <c r="H25" s="106"/>
      <c r="I25" s="106"/>
      <c r="J25" s="386"/>
      <c r="K25" s="384"/>
      <c r="L25" s="388"/>
      <c r="M25" s="424"/>
      <c r="N25" s="377"/>
      <c r="O25" s="106"/>
      <c r="P25" s="131"/>
      <c r="Q25" s="107"/>
    </row>
    <row r="26" spans="1:17" s="11" customFormat="1" ht="18.75" customHeight="1">
      <c r="A26" s="389">
        <v>20</v>
      </c>
      <c r="B26" s="105"/>
      <c r="C26" s="105"/>
      <c r="D26" s="106"/>
      <c r="E26" s="404"/>
      <c r="F26" s="130"/>
      <c r="G26" s="130"/>
      <c r="H26" s="106"/>
      <c r="I26" s="106"/>
      <c r="J26" s="386"/>
      <c r="K26" s="384"/>
      <c r="L26" s="388"/>
      <c r="M26" s="424"/>
      <c r="N26" s="377"/>
      <c r="O26" s="106"/>
      <c r="P26" s="131"/>
      <c r="Q26" s="107"/>
    </row>
    <row r="27" spans="1:17" s="11" customFormat="1" ht="18.75" customHeight="1">
      <c r="A27" s="389">
        <v>21</v>
      </c>
      <c r="B27" s="105"/>
      <c r="C27" s="105"/>
      <c r="D27" s="106"/>
      <c r="E27" s="404"/>
      <c r="F27" s="130"/>
      <c r="G27" s="130"/>
      <c r="H27" s="106"/>
      <c r="I27" s="106"/>
      <c r="J27" s="386"/>
      <c r="K27" s="384"/>
      <c r="L27" s="388"/>
      <c r="M27" s="424"/>
      <c r="N27" s="377"/>
      <c r="O27" s="106"/>
      <c r="P27" s="131"/>
      <c r="Q27" s="107"/>
    </row>
    <row r="28" spans="1:17" s="11" customFormat="1" ht="18.75" customHeight="1">
      <c r="A28" s="389">
        <v>22</v>
      </c>
      <c r="B28" s="105"/>
      <c r="C28" s="105"/>
      <c r="D28" s="106"/>
      <c r="E28" s="513"/>
      <c r="F28" s="499"/>
      <c r="G28" s="500"/>
      <c r="H28" s="106"/>
      <c r="I28" s="106"/>
      <c r="J28" s="386"/>
      <c r="K28" s="384"/>
      <c r="L28" s="388"/>
      <c r="M28" s="424"/>
      <c r="N28" s="377"/>
      <c r="O28" s="106"/>
      <c r="P28" s="131"/>
      <c r="Q28" s="107"/>
    </row>
    <row r="29" spans="1:17" s="11" customFormat="1" ht="18.75" customHeight="1">
      <c r="A29" s="389">
        <v>23</v>
      </c>
      <c r="B29" s="105"/>
      <c r="C29" s="105"/>
      <c r="D29" s="106"/>
      <c r="E29" s="514"/>
      <c r="F29" s="130"/>
      <c r="G29" s="130"/>
      <c r="H29" s="106"/>
      <c r="I29" s="106"/>
      <c r="J29" s="386"/>
      <c r="K29" s="384"/>
      <c r="L29" s="388"/>
      <c r="M29" s="424"/>
      <c r="N29" s="377"/>
      <c r="O29" s="106"/>
      <c r="P29" s="131"/>
      <c r="Q29" s="107"/>
    </row>
    <row r="30" spans="1:17" s="11" customFormat="1" ht="18.75" customHeight="1">
      <c r="A30" s="389">
        <v>24</v>
      </c>
      <c r="B30" s="105"/>
      <c r="C30" s="105"/>
      <c r="D30" s="106"/>
      <c r="E30" s="404"/>
      <c r="F30" s="130"/>
      <c r="G30" s="130"/>
      <c r="H30" s="106"/>
      <c r="I30" s="106"/>
      <c r="J30" s="386"/>
      <c r="K30" s="384"/>
      <c r="L30" s="388"/>
      <c r="M30" s="424"/>
      <c r="N30" s="377"/>
      <c r="O30" s="106"/>
      <c r="P30" s="131"/>
      <c r="Q30" s="107"/>
    </row>
    <row r="31" spans="1:17" s="11" customFormat="1" ht="18.75" customHeight="1">
      <c r="A31" s="389">
        <v>25</v>
      </c>
      <c r="B31" s="105"/>
      <c r="C31" s="105"/>
      <c r="D31" s="106"/>
      <c r="E31" s="404"/>
      <c r="F31" s="130"/>
      <c r="G31" s="130"/>
      <c r="H31" s="106"/>
      <c r="I31" s="106"/>
      <c r="J31" s="386"/>
      <c r="K31" s="384"/>
      <c r="L31" s="388"/>
      <c r="M31" s="424"/>
      <c r="N31" s="377"/>
      <c r="O31" s="106"/>
      <c r="P31" s="131"/>
      <c r="Q31" s="107"/>
    </row>
    <row r="32" spans="1:17" s="11" customFormat="1" ht="18.75" customHeight="1">
      <c r="A32" s="389">
        <v>26</v>
      </c>
      <c r="B32" s="105"/>
      <c r="C32" s="105"/>
      <c r="D32" s="106"/>
      <c r="E32" s="496"/>
      <c r="F32" s="130"/>
      <c r="G32" s="130"/>
      <c r="H32" s="106"/>
      <c r="I32" s="106"/>
      <c r="J32" s="386"/>
      <c r="K32" s="384"/>
      <c r="L32" s="388"/>
      <c r="M32" s="424"/>
      <c r="N32" s="377"/>
      <c r="O32" s="106"/>
      <c r="P32" s="131"/>
      <c r="Q32" s="107"/>
    </row>
    <row r="33" spans="1:17" s="11" customFormat="1" ht="18.75" customHeight="1">
      <c r="A33" s="389">
        <v>27</v>
      </c>
      <c r="B33" s="105"/>
      <c r="C33" s="105"/>
      <c r="D33" s="106"/>
      <c r="E33" s="404"/>
      <c r="F33" s="130"/>
      <c r="G33" s="130"/>
      <c r="H33" s="106"/>
      <c r="I33" s="106"/>
      <c r="J33" s="386"/>
      <c r="K33" s="384"/>
      <c r="L33" s="388"/>
      <c r="M33" s="424"/>
      <c r="N33" s="377"/>
      <c r="O33" s="106"/>
      <c r="P33" s="131"/>
      <c r="Q33" s="107"/>
    </row>
    <row r="34" spans="1:17" s="11" customFormat="1" ht="18.75" customHeight="1">
      <c r="A34" s="389">
        <v>28</v>
      </c>
      <c r="B34" s="105"/>
      <c r="C34" s="105"/>
      <c r="D34" s="106"/>
      <c r="E34" s="404"/>
      <c r="F34" s="130"/>
      <c r="G34" s="130"/>
      <c r="H34" s="106"/>
      <c r="I34" s="106"/>
      <c r="J34" s="386"/>
      <c r="K34" s="384"/>
      <c r="L34" s="388"/>
      <c r="M34" s="424"/>
      <c r="N34" s="377"/>
      <c r="O34" s="106"/>
      <c r="P34" s="131"/>
      <c r="Q34" s="107"/>
    </row>
    <row r="35" spans="1:17" s="11" customFormat="1" ht="18.75" customHeight="1">
      <c r="A35" s="389">
        <v>29</v>
      </c>
      <c r="B35" s="105"/>
      <c r="C35" s="105"/>
      <c r="D35" s="106"/>
      <c r="E35" s="404"/>
      <c r="F35" s="130"/>
      <c r="G35" s="130"/>
      <c r="H35" s="106"/>
      <c r="I35" s="106"/>
      <c r="J35" s="386"/>
      <c r="K35" s="384"/>
      <c r="L35" s="388"/>
      <c r="M35" s="424"/>
      <c r="N35" s="377"/>
      <c r="O35" s="106"/>
      <c r="P35" s="131"/>
      <c r="Q35" s="107"/>
    </row>
    <row r="36" spans="1:17" s="11" customFormat="1" ht="18.75" customHeight="1">
      <c r="A36" s="389">
        <v>30</v>
      </c>
      <c r="B36" s="105"/>
      <c r="C36" s="105"/>
      <c r="D36" s="106"/>
      <c r="E36" s="404"/>
      <c r="F36" s="130"/>
      <c r="G36" s="130"/>
      <c r="H36" s="106"/>
      <c r="I36" s="106"/>
      <c r="J36" s="386"/>
      <c r="K36" s="384"/>
      <c r="L36" s="388"/>
      <c r="M36" s="424"/>
      <c r="N36" s="377"/>
      <c r="O36" s="106"/>
      <c r="P36" s="131"/>
      <c r="Q36" s="107"/>
    </row>
    <row r="37" spans="1:17" s="11" customFormat="1" ht="18.75" customHeight="1">
      <c r="A37" s="389">
        <v>31</v>
      </c>
      <c r="B37" s="105"/>
      <c r="C37" s="105"/>
      <c r="D37" s="106"/>
      <c r="E37" s="404"/>
      <c r="F37" s="130"/>
      <c r="G37" s="130"/>
      <c r="H37" s="106"/>
      <c r="I37" s="106"/>
      <c r="J37" s="386"/>
      <c r="K37" s="384"/>
      <c r="L37" s="388"/>
      <c r="M37" s="424"/>
      <c r="N37" s="377"/>
      <c r="O37" s="106"/>
      <c r="P37" s="131"/>
      <c r="Q37" s="107"/>
    </row>
    <row r="38" spans="1:17" s="11" customFormat="1" ht="18.75" customHeight="1">
      <c r="A38" s="389">
        <v>32</v>
      </c>
      <c r="B38" s="105"/>
      <c r="C38" s="105"/>
      <c r="D38" s="106"/>
      <c r="E38" s="404"/>
      <c r="F38" s="130"/>
      <c r="G38" s="130"/>
      <c r="H38" s="490"/>
      <c r="I38" s="427"/>
      <c r="J38" s="386"/>
      <c r="K38" s="384"/>
      <c r="L38" s="388"/>
      <c r="M38" s="424"/>
      <c r="N38" s="377"/>
      <c r="O38" s="107"/>
      <c r="P38" s="131"/>
      <c r="Q38" s="107"/>
    </row>
    <row r="39" spans="1:17" s="11" customFormat="1" ht="18.75" customHeight="1">
      <c r="A39" s="389">
        <v>33</v>
      </c>
      <c r="B39" s="105"/>
      <c r="C39" s="105"/>
      <c r="D39" s="106"/>
      <c r="E39" s="404"/>
      <c r="F39" s="130"/>
      <c r="G39" s="130"/>
      <c r="H39" s="490"/>
      <c r="I39" s="427"/>
      <c r="J39" s="386"/>
      <c r="K39" s="384"/>
      <c r="L39" s="388"/>
      <c r="M39" s="424"/>
      <c r="N39" s="419"/>
      <c r="O39" s="381"/>
      <c r="P39" s="131"/>
      <c r="Q39" s="107"/>
    </row>
    <row r="40" spans="1:17" s="11" customFormat="1" ht="18.75" customHeight="1">
      <c r="A40" s="389">
        <v>34</v>
      </c>
      <c r="B40" s="105"/>
      <c r="C40" s="105"/>
      <c r="D40" s="106"/>
      <c r="E40" s="404"/>
      <c r="F40" s="130"/>
      <c r="G40" s="130"/>
      <c r="H40" s="490"/>
      <c r="I40" s="427"/>
      <c r="J40" s="386" t="e">
        <f>IF(AND(Q40="",#REF!&gt;0,#REF!&lt;5),K40,)</f>
        <v>#REF!</v>
      </c>
      <c r="K40" s="384" t="str">
        <f>IF(D40="","ZZZ9",IF(AND(#REF!&gt;0,#REF!&lt;5),D40&amp;#REF!,D40&amp;"9"))</f>
        <v>ZZZ9</v>
      </c>
      <c r="L40" s="388">
        <f aca="true" t="shared" si="0" ref="L40:L103">IF(Q40="",999,Q40)</f>
        <v>999</v>
      </c>
      <c r="M40" s="424">
        <f aca="true" t="shared" si="1" ref="M40:M103">IF(P40=999,999,1)</f>
        <v>999</v>
      </c>
      <c r="N40" s="419"/>
      <c r="O40" s="381"/>
      <c r="P40" s="131">
        <f aca="true" t="shared" si="2" ref="P40:P103">IF(N40="DA",1,IF(N40="WC",2,IF(N40="SE",3,IF(N40="Q",4,IF(N40="LL",5,999)))))</f>
        <v>999</v>
      </c>
      <c r="Q40" s="107"/>
    </row>
    <row r="41" spans="1:17" s="11" customFormat="1" ht="18.75" customHeight="1">
      <c r="A41" s="389">
        <v>35</v>
      </c>
      <c r="B41" s="105"/>
      <c r="C41" s="105"/>
      <c r="D41" s="106"/>
      <c r="E41" s="404"/>
      <c r="F41" s="130"/>
      <c r="G41" s="130"/>
      <c r="H41" s="490"/>
      <c r="I41" s="427"/>
      <c r="J41" s="386" t="e">
        <f>IF(AND(Q41="",#REF!&gt;0,#REF!&lt;5),K41,)</f>
        <v>#REF!</v>
      </c>
      <c r="K41" s="384" t="str">
        <f>IF(D41="","ZZZ9",IF(AND(#REF!&gt;0,#REF!&lt;5),D41&amp;#REF!,D41&amp;"9"))</f>
        <v>ZZZ9</v>
      </c>
      <c r="L41" s="388">
        <f t="shared" si="0"/>
        <v>999</v>
      </c>
      <c r="M41" s="424">
        <f t="shared" si="1"/>
        <v>999</v>
      </c>
      <c r="N41" s="419"/>
      <c r="O41" s="381"/>
      <c r="P41" s="131">
        <f t="shared" si="2"/>
        <v>999</v>
      </c>
      <c r="Q41" s="107"/>
    </row>
    <row r="42" spans="1:17" s="11" customFormat="1" ht="18.75" customHeight="1">
      <c r="A42" s="389">
        <v>36</v>
      </c>
      <c r="B42" s="105"/>
      <c r="C42" s="105"/>
      <c r="D42" s="106"/>
      <c r="E42" s="404"/>
      <c r="F42" s="130"/>
      <c r="G42" s="130"/>
      <c r="H42" s="490"/>
      <c r="I42" s="427"/>
      <c r="J42" s="386" t="e">
        <f>IF(AND(Q42="",#REF!&gt;0,#REF!&lt;5),K42,)</f>
        <v>#REF!</v>
      </c>
      <c r="K42" s="384" t="str">
        <f>IF(D42="","ZZZ9",IF(AND(#REF!&gt;0,#REF!&lt;5),D42&amp;#REF!,D42&amp;"9"))</f>
        <v>ZZZ9</v>
      </c>
      <c r="L42" s="388">
        <f t="shared" si="0"/>
        <v>999</v>
      </c>
      <c r="M42" s="424">
        <f t="shared" si="1"/>
        <v>999</v>
      </c>
      <c r="N42" s="419"/>
      <c r="O42" s="381"/>
      <c r="P42" s="131">
        <f t="shared" si="2"/>
        <v>999</v>
      </c>
      <c r="Q42" s="107"/>
    </row>
    <row r="43" spans="1:17" s="11" customFormat="1" ht="18.75" customHeight="1">
      <c r="A43" s="389">
        <v>37</v>
      </c>
      <c r="B43" s="105"/>
      <c r="C43" s="105"/>
      <c r="D43" s="106"/>
      <c r="E43" s="404"/>
      <c r="F43" s="130"/>
      <c r="G43" s="130"/>
      <c r="H43" s="490"/>
      <c r="I43" s="427"/>
      <c r="J43" s="386" t="e">
        <f>IF(AND(Q43="",#REF!&gt;0,#REF!&lt;5),K43,)</f>
        <v>#REF!</v>
      </c>
      <c r="K43" s="384" t="str">
        <f>IF(D43="","ZZZ9",IF(AND(#REF!&gt;0,#REF!&lt;5),D43&amp;#REF!,D43&amp;"9"))</f>
        <v>ZZZ9</v>
      </c>
      <c r="L43" s="388">
        <f t="shared" si="0"/>
        <v>999</v>
      </c>
      <c r="M43" s="424">
        <f t="shared" si="1"/>
        <v>999</v>
      </c>
      <c r="N43" s="419"/>
      <c r="O43" s="381"/>
      <c r="P43" s="131">
        <f t="shared" si="2"/>
        <v>999</v>
      </c>
      <c r="Q43" s="107"/>
    </row>
    <row r="44" spans="1:17" s="11" customFormat="1" ht="18.75" customHeight="1">
      <c r="A44" s="389">
        <v>38</v>
      </c>
      <c r="B44" s="105"/>
      <c r="C44" s="105"/>
      <c r="D44" s="106"/>
      <c r="E44" s="404"/>
      <c r="F44" s="130"/>
      <c r="G44" s="130"/>
      <c r="H44" s="490"/>
      <c r="I44" s="427"/>
      <c r="J44" s="386" t="e">
        <f>IF(AND(Q44="",#REF!&gt;0,#REF!&lt;5),K44,)</f>
        <v>#REF!</v>
      </c>
      <c r="K44" s="384" t="str">
        <f>IF(D44="","ZZZ9",IF(AND(#REF!&gt;0,#REF!&lt;5),D44&amp;#REF!,D44&amp;"9"))</f>
        <v>ZZZ9</v>
      </c>
      <c r="L44" s="388">
        <f t="shared" si="0"/>
        <v>999</v>
      </c>
      <c r="M44" s="424">
        <f t="shared" si="1"/>
        <v>999</v>
      </c>
      <c r="N44" s="419"/>
      <c r="O44" s="381"/>
      <c r="P44" s="131">
        <f t="shared" si="2"/>
        <v>999</v>
      </c>
      <c r="Q44" s="107"/>
    </row>
    <row r="45" spans="1:17" s="11" customFormat="1" ht="18.75" customHeight="1">
      <c r="A45" s="389">
        <v>39</v>
      </c>
      <c r="B45" s="105"/>
      <c r="C45" s="105"/>
      <c r="D45" s="106"/>
      <c r="E45" s="404"/>
      <c r="F45" s="130"/>
      <c r="G45" s="130"/>
      <c r="H45" s="490"/>
      <c r="I45" s="427"/>
      <c r="J45" s="386" t="e">
        <f>IF(AND(Q45="",#REF!&gt;0,#REF!&lt;5),K45,)</f>
        <v>#REF!</v>
      </c>
      <c r="K45" s="384" t="str">
        <f>IF(D45="","ZZZ9",IF(AND(#REF!&gt;0,#REF!&lt;5),D45&amp;#REF!,D45&amp;"9"))</f>
        <v>ZZZ9</v>
      </c>
      <c r="L45" s="388">
        <f t="shared" si="0"/>
        <v>999</v>
      </c>
      <c r="M45" s="424">
        <f t="shared" si="1"/>
        <v>999</v>
      </c>
      <c r="N45" s="419"/>
      <c r="O45" s="381"/>
      <c r="P45" s="131">
        <f t="shared" si="2"/>
        <v>999</v>
      </c>
      <c r="Q45" s="107"/>
    </row>
    <row r="46" spans="1:17" s="11" customFormat="1" ht="18.75" customHeight="1">
      <c r="A46" s="389">
        <v>40</v>
      </c>
      <c r="B46" s="105"/>
      <c r="C46" s="105"/>
      <c r="D46" s="106"/>
      <c r="E46" s="404"/>
      <c r="F46" s="130"/>
      <c r="G46" s="130"/>
      <c r="H46" s="490"/>
      <c r="I46" s="427"/>
      <c r="J46" s="386" t="e">
        <f>IF(AND(Q46="",#REF!&gt;0,#REF!&lt;5),K46,)</f>
        <v>#REF!</v>
      </c>
      <c r="K46" s="384" t="str">
        <f>IF(D46="","ZZZ9",IF(AND(#REF!&gt;0,#REF!&lt;5),D46&amp;#REF!,D46&amp;"9"))</f>
        <v>ZZZ9</v>
      </c>
      <c r="L46" s="388">
        <f t="shared" si="0"/>
        <v>999</v>
      </c>
      <c r="M46" s="424">
        <f t="shared" si="1"/>
        <v>999</v>
      </c>
      <c r="N46" s="419"/>
      <c r="O46" s="381"/>
      <c r="P46" s="131">
        <f t="shared" si="2"/>
        <v>999</v>
      </c>
      <c r="Q46" s="107"/>
    </row>
    <row r="47" spans="1:17" s="11" customFormat="1" ht="18.75" customHeight="1">
      <c r="A47" s="389">
        <v>41</v>
      </c>
      <c r="B47" s="105"/>
      <c r="C47" s="105"/>
      <c r="D47" s="106"/>
      <c r="E47" s="404"/>
      <c r="F47" s="130"/>
      <c r="G47" s="130"/>
      <c r="H47" s="490"/>
      <c r="I47" s="427"/>
      <c r="J47" s="386" t="e">
        <f>IF(AND(Q47="",#REF!&gt;0,#REF!&lt;5),K47,)</f>
        <v>#REF!</v>
      </c>
      <c r="K47" s="384" t="str">
        <f>IF(D47="","ZZZ9",IF(AND(#REF!&gt;0,#REF!&lt;5),D47&amp;#REF!,D47&amp;"9"))</f>
        <v>ZZZ9</v>
      </c>
      <c r="L47" s="388">
        <f t="shared" si="0"/>
        <v>999</v>
      </c>
      <c r="M47" s="424">
        <f t="shared" si="1"/>
        <v>999</v>
      </c>
      <c r="N47" s="419"/>
      <c r="O47" s="381"/>
      <c r="P47" s="131">
        <f t="shared" si="2"/>
        <v>999</v>
      </c>
      <c r="Q47" s="107"/>
    </row>
    <row r="48" spans="1:17" s="11" customFormat="1" ht="18.75" customHeight="1">
      <c r="A48" s="389">
        <v>42</v>
      </c>
      <c r="B48" s="105"/>
      <c r="C48" s="105"/>
      <c r="D48" s="106"/>
      <c r="E48" s="404"/>
      <c r="F48" s="130"/>
      <c r="G48" s="130"/>
      <c r="H48" s="490"/>
      <c r="I48" s="427"/>
      <c r="J48" s="386" t="e">
        <f>IF(AND(Q48="",#REF!&gt;0,#REF!&lt;5),K48,)</f>
        <v>#REF!</v>
      </c>
      <c r="K48" s="384" t="str">
        <f>IF(D48="","ZZZ9",IF(AND(#REF!&gt;0,#REF!&lt;5),D48&amp;#REF!,D48&amp;"9"))</f>
        <v>ZZZ9</v>
      </c>
      <c r="L48" s="388">
        <f t="shared" si="0"/>
        <v>999</v>
      </c>
      <c r="M48" s="424">
        <f t="shared" si="1"/>
        <v>999</v>
      </c>
      <c r="N48" s="419"/>
      <c r="O48" s="381"/>
      <c r="P48" s="131">
        <f t="shared" si="2"/>
        <v>999</v>
      </c>
      <c r="Q48" s="107"/>
    </row>
    <row r="49" spans="1:17" s="11" customFormat="1" ht="18.75" customHeight="1">
      <c r="A49" s="389">
        <v>43</v>
      </c>
      <c r="B49" s="105"/>
      <c r="C49" s="105"/>
      <c r="D49" s="106"/>
      <c r="E49" s="404"/>
      <c r="F49" s="130"/>
      <c r="G49" s="130"/>
      <c r="H49" s="490"/>
      <c r="I49" s="427"/>
      <c r="J49" s="386" t="e">
        <f>IF(AND(Q49="",#REF!&gt;0,#REF!&lt;5),K49,)</f>
        <v>#REF!</v>
      </c>
      <c r="K49" s="384" t="str">
        <f>IF(D49="","ZZZ9",IF(AND(#REF!&gt;0,#REF!&lt;5),D49&amp;#REF!,D49&amp;"9"))</f>
        <v>ZZZ9</v>
      </c>
      <c r="L49" s="388">
        <f t="shared" si="0"/>
        <v>999</v>
      </c>
      <c r="M49" s="424">
        <f t="shared" si="1"/>
        <v>999</v>
      </c>
      <c r="N49" s="419"/>
      <c r="O49" s="381"/>
      <c r="P49" s="131">
        <f t="shared" si="2"/>
        <v>999</v>
      </c>
      <c r="Q49" s="107"/>
    </row>
    <row r="50" spans="1:17" s="11" customFormat="1" ht="18.75" customHeight="1">
      <c r="A50" s="389">
        <v>44</v>
      </c>
      <c r="B50" s="105"/>
      <c r="C50" s="105"/>
      <c r="D50" s="106"/>
      <c r="E50" s="404"/>
      <c r="F50" s="130"/>
      <c r="G50" s="130"/>
      <c r="H50" s="490"/>
      <c r="I50" s="427"/>
      <c r="J50" s="386" t="e">
        <f>IF(AND(Q50="",#REF!&gt;0,#REF!&lt;5),K50,)</f>
        <v>#REF!</v>
      </c>
      <c r="K50" s="384" t="str">
        <f>IF(D50="","ZZZ9",IF(AND(#REF!&gt;0,#REF!&lt;5),D50&amp;#REF!,D50&amp;"9"))</f>
        <v>ZZZ9</v>
      </c>
      <c r="L50" s="388">
        <f t="shared" si="0"/>
        <v>999</v>
      </c>
      <c r="M50" s="424">
        <f t="shared" si="1"/>
        <v>999</v>
      </c>
      <c r="N50" s="419"/>
      <c r="O50" s="381"/>
      <c r="P50" s="131">
        <f t="shared" si="2"/>
        <v>999</v>
      </c>
      <c r="Q50" s="107"/>
    </row>
    <row r="51" spans="1:17" s="11" customFormat="1" ht="18.75" customHeight="1">
      <c r="A51" s="389">
        <v>45</v>
      </c>
      <c r="B51" s="105"/>
      <c r="C51" s="105"/>
      <c r="D51" s="106"/>
      <c r="E51" s="404"/>
      <c r="F51" s="130"/>
      <c r="G51" s="130"/>
      <c r="H51" s="490"/>
      <c r="I51" s="427"/>
      <c r="J51" s="386" t="e">
        <f>IF(AND(Q51="",#REF!&gt;0,#REF!&lt;5),K51,)</f>
        <v>#REF!</v>
      </c>
      <c r="K51" s="384" t="str">
        <f>IF(D51="","ZZZ9",IF(AND(#REF!&gt;0,#REF!&lt;5),D51&amp;#REF!,D51&amp;"9"))</f>
        <v>ZZZ9</v>
      </c>
      <c r="L51" s="388">
        <f t="shared" si="0"/>
        <v>999</v>
      </c>
      <c r="M51" s="424">
        <f t="shared" si="1"/>
        <v>999</v>
      </c>
      <c r="N51" s="419"/>
      <c r="O51" s="381"/>
      <c r="P51" s="131">
        <f t="shared" si="2"/>
        <v>999</v>
      </c>
      <c r="Q51" s="107"/>
    </row>
    <row r="52" spans="1:17" s="11" customFormat="1" ht="18.75" customHeight="1">
      <c r="A52" s="389">
        <v>46</v>
      </c>
      <c r="B52" s="105"/>
      <c r="C52" s="105"/>
      <c r="D52" s="106"/>
      <c r="E52" s="404"/>
      <c r="F52" s="130"/>
      <c r="G52" s="130"/>
      <c r="H52" s="490"/>
      <c r="I52" s="427"/>
      <c r="J52" s="386" t="e">
        <f>IF(AND(Q52="",#REF!&gt;0,#REF!&lt;5),K52,)</f>
        <v>#REF!</v>
      </c>
      <c r="K52" s="384" t="str">
        <f>IF(D52="","ZZZ9",IF(AND(#REF!&gt;0,#REF!&lt;5),D52&amp;#REF!,D52&amp;"9"))</f>
        <v>ZZZ9</v>
      </c>
      <c r="L52" s="388">
        <f t="shared" si="0"/>
        <v>999</v>
      </c>
      <c r="M52" s="424">
        <f t="shared" si="1"/>
        <v>999</v>
      </c>
      <c r="N52" s="419"/>
      <c r="O52" s="381"/>
      <c r="P52" s="131">
        <f t="shared" si="2"/>
        <v>999</v>
      </c>
      <c r="Q52" s="107"/>
    </row>
    <row r="53" spans="1:17" s="11" customFormat="1" ht="18.75" customHeight="1">
      <c r="A53" s="389">
        <v>47</v>
      </c>
      <c r="B53" s="105"/>
      <c r="C53" s="105"/>
      <c r="D53" s="106"/>
      <c r="E53" s="404"/>
      <c r="F53" s="130"/>
      <c r="G53" s="130"/>
      <c r="H53" s="490"/>
      <c r="I53" s="427"/>
      <c r="J53" s="386" t="e">
        <f>IF(AND(Q53="",#REF!&gt;0,#REF!&lt;5),K53,)</f>
        <v>#REF!</v>
      </c>
      <c r="K53" s="384" t="str">
        <f>IF(D53="","ZZZ9",IF(AND(#REF!&gt;0,#REF!&lt;5),D53&amp;#REF!,D53&amp;"9"))</f>
        <v>ZZZ9</v>
      </c>
      <c r="L53" s="388">
        <f t="shared" si="0"/>
        <v>999</v>
      </c>
      <c r="M53" s="424">
        <f t="shared" si="1"/>
        <v>999</v>
      </c>
      <c r="N53" s="419"/>
      <c r="O53" s="381"/>
      <c r="P53" s="131">
        <f t="shared" si="2"/>
        <v>999</v>
      </c>
      <c r="Q53" s="107"/>
    </row>
    <row r="54" spans="1:17" s="11" customFormat="1" ht="18.75" customHeight="1">
      <c r="A54" s="389">
        <v>48</v>
      </c>
      <c r="B54" s="105"/>
      <c r="C54" s="105"/>
      <c r="D54" s="106"/>
      <c r="E54" s="404"/>
      <c r="F54" s="130"/>
      <c r="G54" s="130"/>
      <c r="H54" s="490"/>
      <c r="I54" s="427"/>
      <c r="J54" s="386" t="e">
        <f>IF(AND(Q54="",#REF!&gt;0,#REF!&lt;5),K54,)</f>
        <v>#REF!</v>
      </c>
      <c r="K54" s="384" t="str">
        <f>IF(D54="","ZZZ9",IF(AND(#REF!&gt;0,#REF!&lt;5),D54&amp;#REF!,D54&amp;"9"))</f>
        <v>ZZZ9</v>
      </c>
      <c r="L54" s="388">
        <f t="shared" si="0"/>
        <v>999</v>
      </c>
      <c r="M54" s="424">
        <f t="shared" si="1"/>
        <v>999</v>
      </c>
      <c r="N54" s="419"/>
      <c r="O54" s="381"/>
      <c r="P54" s="131">
        <f t="shared" si="2"/>
        <v>999</v>
      </c>
      <c r="Q54" s="107"/>
    </row>
    <row r="55" spans="1:17" s="11" customFormat="1" ht="18.75" customHeight="1">
      <c r="A55" s="389">
        <v>49</v>
      </c>
      <c r="B55" s="105"/>
      <c r="C55" s="105"/>
      <c r="D55" s="106"/>
      <c r="E55" s="404"/>
      <c r="F55" s="130"/>
      <c r="G55" s="130"/>
      <c r="H55" s="490"/>
      <c r="I55" s="427"/>
      <c r="J55" s="386" t="e">
        <f>IF(AND(Q55="",#REF!&gt;0,#REF!&lt;5),K55,)</f>
        <v>#REF!</v>
      </c>
      <c r="K55" s="384" t="str">
        <f>IF(D55="","ZZZ9",IF(AND(#REF!&gt;0,#REF!&lt;5),D55&amp;#REF!,D55&amp;"9"))</f>
        <v>ZZZ9</v>
      </c>
      <c r="L55" s="388">
        <f t="shared" si="0"/>
        <v>999</v>
      </c>
      <c r="M55" s="424">
        <f t="shared" si="1"/>
        <v>999</v>
      </c>
      <c r="N55" s="419"/>
      <c r="O55" s="381"/>
      <c r="P55" s="131">
        <f t="shared" si="2"/>
        <v>999</v>
      </c>
      <c r="Q55" s="107"/>
    </row>
    <row r="56" spans="1:17" s="11" customFormat="1" ht="18.75" customHeight="1">
      <c r="A56" s="389">
        <v>50</v>
      </c>
      <c r="B56" s="105"/>
      <c r="C56" s="105"/>
      <c r="D56" s="106"/>
      <c r="E56" s="404"/>
      <c r="F56" s="130"/>
      <c r="G56" s="130"/>
      <c r="H56" s="490"/>
      <c r="I56" s="427"/>
      <c r="J56" s="386" t="e">
        <f>IF(AND(Q56="",#REF!&gt;0,#REF!&lt;5),K56,)</f>
        <v>#REF!</v>
      </c>
      <c r="K56" s="384" t="str">
        <f>IF(D56="","ZZZ9",IF(AND(#REF!&gt;0,#REF!&lt;5),D56&amp;#REF!,D56&amp;"9"))</f>
        <v>ZZZ9</v>
      </c>
      <c r="L56" s="388">
        <f t="shared" si="0"/>
        <v>999</v>
      </c>
      <c r="M56" s="424">
        <f t="shared" si="1"/>
        <v>999</v>
      </c>
      <c r="N56" s="419"/>
      <c r="O56" s="381"/>
      <c r="P56" s="131">
        <f t="shared" si="2"/>
        <v>999</v>
      </c>
      <c r="Q56" s="107"/>
    </row>
    <row r="57" spans="1:17" s="11" customFormat="1" ht="18.75" customHeight="1">
      <c r="A57" s="389">
        <v>51</v>
      </c>
      <c r="B57" s="105"/>
      <c r="C57" s="105"/>
      <c r="D57" s="106"/>
      <c r="E57" s="404"/>
      <c r="F57" s="130"/>
      <c r="G57" s="130"/>
      <c r="H57" s="490"/>
      <c r="I57" s="427"/>
      <c r="J57" s="386" t="e">
        <f>IF(AND(Q57="",#REF!&gt;0,#REF!&lt;5),K57,)</f>
        <v>#REF!</v>
      </c>
      <c r="K57" s="384" t="str">
        <f>IF(D57="","ZZZ9",IF(AND(#REF!&gt;0,#REF!&lt;5),D57&amp;#REF!,D57&amp;"9"))</f>
        <v>ZZZ9</v>
      </c>
      <c r="L57" s="388">
        <f t="shared" si="0"/>
        <v>999</v>
      </c>
      <c r="M57" s="424">
        <f t="shared" si="1"/>
        <v>999</v>
      </c>
      <c r="N57" s="419"/>
      <c r="O57" s="381"/>
      <c r="P57" s="131">
        <f t="shared" si="2"/>
        <v>999</v>
      </c>
      <c r="Q57" s="107"/>
    </row>
    <row r="58" spans="1:17" s="11" customFormat="1" ht="18.75" customHeight="1">
      <c r="A58" s="389">
        <v>52</v>
      </c>
      <c r="B58" s="105"/>
      <c r="C58" s="105"/>
      <c r="D58" s="106"/>
      <c r="E58" s="404"/>
      <c r="F58" s="130"/>
      <c r="G58" s="130"/>
      <c r="H58" s="490"/>
      <c r="I58" s="427"/>
      <c r="J58" s="386" t="e">
        <f>IF(AND(Q58="",#REF!&gt;0,#REF!&lt;5),K58,)</f>
        <v>#REF!</v>
      </c>
      <c r="K58" s="384" t="str">
        <f>IF(D58="","ZZZ9",IF(AND(#REF!&gt;0,#REF!&lt;5),D58&amp;#REF!,D58&amp;"9"))</f>
        <v>ZZZ9</v>
      </c>
      <c r="L58" s="388">
        <f t="shared" si="0"/>
        <v>999</v>
      </c>
      <c r="M58" s="424">
        <f t="shared" si="1"/>
        <v>999</v>
      </c>
      <c r="N58" s="419"/>
      <c r="O58" s="381"/>
      <c r="P58" s="131">
        <f t="shared" si="2"/>
        <v>999</v>
      </c>
      <c r="Q58" s="107"/>
    </row>
    <row r="59" spans="1:17" s="11" customFormat="1" ht="18.75" customHeight="1">
      <c r="A59" s="389">
        <v>53</v>
      </c>
      <c r="B59" s="105"/>
      <c r="C59" s="105"/>
      <c r="D59" s="106"/>
      <c r="E59" s="404"/>
      <c r="F59" s="130"/>
      <c r="G59" s="130"/>
      <c r="H59" s="490"/>
      <c r="I59" s="427"/>
      <c r="J59" s="386" t="e">
        <f>IF(AND(Q59="",#REF!&gt;0,#REF!&lt;5),K59,)</f>
        <v>#REF!</v>
      </c>
      <c r="K59" s="384" t="str">
        <f>IF(D59="","ZZZ9",IF(AND(#REF!&gt;0,#REF!&lt;5),D59&amp;#REF!,D59&amp;"9"))</f>
        <v>ZZZ9</v>
      </c>
      <c r="L59" s="388">
        <f t="shared" si="0"/>
        <v>999</v>
      </c>
      <c r="M59" s="424">
        <f t="shared" si="1"/>
        <v>999</v>
      </c>
      <c r="N59" s="419"/>
      <c r="O59" s="381"/>
      <c r="P59" s="131">
        <f t="shared" si="2"/>
        <v>999</v>
      </c>
      <c r="Q59" s="107"/>
    </row>
    <row r="60" spans="1:17" s="11" customFormat="1" ht="18.75" customHeight="1">
      <c r="A60" s="389">
        <v>54</v>
      </c>
      <c r="B60" s="105"/>
      <c r="C60" s="105"/>
      <c r="D60" s="106"/>
      <c r="E60" s="404"/>
      <c r="F60" s="130"/>
      <c r="G60" s="130"/>
      <c r="H60" s="490"/>
      <c r="I60" s="427"/>
      <c r="J60" s="386" t="e">
        <f>IF(AND(Q60="",#REF!&gt;0,#REF!&lt;5),K60,)</f>
        <v>#REF!</v>
      </c>
      <c r="K60" s="384" t="str">
        <f>IF(D60="","ZZZ9",IF(AND(#REF!&gt;0,#REF!&lt;5),D60&amp;#REF!,D60&amp;"9"))</f>
        <v>ZZZ9</v>
      </c>
      <c r="L60" s="388">
        <f t="shared" si="0"/>
        <v>999</v>
      </c>
      <c r="M60" s="424">
        <f t="shared" si="1"/>
        <v>999</v>
      </c>
      <c r="N60" s="419"/>
      <c r="O60" s="381"/>
      <c r="P60" s="131">
        <f t="shared" si="2"/>
        <v>999</v>
      </c>
      <c r="Q60" s="107"/>
    </row>
    <row r="61" spans="1:17" s="11" customFormat="1" ht="18.75" customHeight="1">
      <c r="A61" s="389">
        <v>55</v>
      </c>
      <c r="B61" s="105"/>
      <c r="C61" s="105"/>
      <c r="D61" s="106"/>
      <c r="E61" s="404"/>
      <c r="F61" s="130"/>
      <c r="G61" s="130"/>
      <c r="H61" s="490"/>
      <c r="I61" s="427"/>
      <c r="J61" s="386" t="e">
        <f>IF(AND(Q61="",#REF!&gt;0,#REF!&lt;5),K61,)</f>
        <v>#REF!</v>
      </c>
      <c r="K61" s="384" t="str">
        <f>IF(D61="","ZZZ9",IF(AND(#REF!&gt;0,#REF!&lt;5),D61&amp;#REF!,D61&amp;"9"))</f>
        <v>ZZZ9</v>
      </c>
      <c r="L61" s="388">
        <f t="shared" si="0"/>
        <v>999</v>
      </c>
      <c r="M61" s="424">
        <f t="shared" si="1"/>
        <v>999</v>
      </c>
      <c r="N61" s="419"/>
      <c r="O61" s="381"/>
      <c r="P61" s="131">
        <f t="shared" si="2"/>
        <v>999</v>
      </c>
      <c r="Q61" s="107"/>
    </row>
    <row r="62" spans="1:17" s="11" customFormat="1" ht="18.75" customHeight="1">
      <c r="A62" s="389">
        <v>56</v>
      </c>
      <c r="B62" s="105"/>
      <c r="C62" s="105"/>
      <c r="D62" s="106"/>
      <c r="E62" s="404"/>
      <c r="F62" s="130"/>
      <c r="G62" s="130"/>
      <c r="H62" s="490"/>
      <c r="I62" s="427"/>
      <c r="J62" s="386" t="e">
        <f>IF(AND(Q62="",#REF!&gt;0,#REF!&lt;5),K62,)</f>
        <v>#REF!</v>
      </c>
      <c r="K62" s="384" t="str">
        <f>IF(D62="","ZZZ9",IF(AND(#REF!&gt;0,#REF!&lt;5),D62&amp;#REF!,D62&amp;"9"))</f>
        <v>ZZZ9</v>
      </c>
      <c r="L62" s="388">
        <f t="shared" si="0"/>
        <v>999</v>
      </c>
      <c r="M62" s="424">
        <f t="shared" si="1"/>
        <v>999</v>
      </c>
      <c r="N62" s="419"/>
      <c r="O62" s="381"/>
      <c r="P62" s="131">
        <f t="shared" si="2"/>
        <v>999</v>
      </c>
      <c r="Q62" s="107"/>
    </row>
    <row r="63" spans="1:17" s="11" customFormat="1" ht="18.75" customHeight="1">
      <c r="A63" s="389">
        <v>57</v>
      </c>
      <c r="B63" s="105"/>
      <c r="C63" s="105"/>
      <c r="D63" s="106"/>
      <c r="E63" s="404"/>
      <c r="F63" s="130"/>
      <c r="G63" s="130"/>
      <c r="H63" s="490"/>
      <c r="I63" s="427"/>
      <c r="J63" s="386" t="e">
        <f>IF(AND(Q63="",#REF!&gt;0,#REF!&lt;5),K63,)</f>
        <v>#REF!</v>
      </c>
      <c r="K63" s="384" t="str">
        <f>IF(D63="","ZZZ9",IF(AND(#REF!&gt;0,#REF!&lt;5),D63&amp;#REF!,D63&amp;"9"))</f>
        <v>ZZZ9</v>
      </c>
      <c r="L63" s="388">
        <f t="shared" si="0"/>
        <v>999</v>
      </c>
      <c r="M63" s="424">
        <f t="shared" si="1"/>
        <v>999</v>
      </c>
      <c r="N63" s="419"/>
      <c r="O63" s="381"/>
      <c r="P63" s="131">
        <f t="shared" si="2"/>
        <v>999</v>
      </c>
      <c r="Q63" s="107"/>
    </row>
    <row r="64" spans="1:17" s="11" customFormat="1" ht="18.75" customHeight="1">
      <c r="A64" s="389">
        <v>58</v>
      </c>
      <c r="B64" s="105"/>
      <c r="C64" s="105"/>
      <c r="D64" s="106"/>
      <c r="E64" s="404"/>
      <c r="F64" s="130"/>
      <c r="G64" s="130"/>
      <c r="H64" s="490"/>
      <c r="I64" s="427"/>
      <c r="J64" s="386" t="e">
        <f>IF(AND(Q64="",#REF!&gt;0,#REF!&lt;5),K64,)</f>
        <v>#REF!</v>
      </c>
      <c r="K64" s="384" t="str">
        <f>IF(D64="","ZZZ9",IF(AND(#REF!&gt;0,#REF!&lt;5),D64&amp;#REF!,D64&amp;"9"))</f>
        <v>ZZZ9</v>
      </c>
      <c r="L64" s="388">
        <f t="shared" si="0"/>
        <v>999</v>
      </c>
      <c r="M64" s="424">
        <f t="shared" si="1"/>
        <v>999</v>
      </c>
      <c r="N64" s="419"/>
      <c r="O64" s="381"/>
      <c r="P64" s="131">
        <f t="shared" si="2"/>
        <v>999</v>
      </c>
      <c r="Q64" s="107"/>
    </row>
    <row r="65" spans="1:17" s="11" customFormat="1" ht="18.75" customHeight="1">
      <c r="A65" s="389">
        <v>59</v>
      </c>
      <c r="B65" s="105"/>
      <c r="C65" s="105"/>
      <c r="D65" s="106"/>
      <c r="E65" s="404"/>
      <c r="F65" s="130"/>
      <c r="G65" s="130"/>
      <c r="H65" s="490"/>
      <c r="I65" s="427"/>
      <c r="J65" s="386" t="e">
        <f>IF(AND(Q65="",#REF!&gt;0,#REF!&lt;5),K65,)</f>
        <v>#REF!</v>
      </c>
      <c r="K65" s="384" t="str">
        <f>IF(D65="","ZZZ9",IF(AND(#REF!&gt;0,#REF!&lt;5),D65&amp;#REF!,D65&amp;"9"))</f>
        <v>ZZZ9</v>
      </c>
      <c r="L65" s="388">
        <f t="shared" si="0"/>
        <v>999</v>
      </c>
      <c r="M65" s="424">
        <f t="shared" si="1"/>
        <v>999</v>
      </c>
      <c r="N65" s="419"/>
      <c r="O65" s="381"/>
      <c r="P65" s="131">
        <f t="shared" si="2"/>
        <v>999</v>
      </c>
      <c r="Q65" s="107"/>
    </row>
    <row r="66" spans="1:17" s="11" customFormat="1" ht="18.75" customHeight="1">
      <c r="A66" s="389">
        <v>60</v>
      </c>
      <c r="B66" s="105"/>
      <c r="C66" s="105"/>
      <c r="D66" s="106"/>
      <c r="E66" s="404"/>
      <c r="F66" s="130"/>
      <c r="G66" s="130"/>
      <c r="H66" s="490"/>
      <c r="I66" s="427"/>
      <c r="J66" s="386" t="e">
        <f>IF(AND(Q66="",#REF!&gt;0,#REF!&lt;5),K66,)</f>
        <v>#REF!</v>
      </c>
      <c r="K66" s="384" t="str">
        <f>IF(D66="","ZZZ9",IF(AND(#REF!&gt;0,#REF!&lt;5),D66&amp;#REF!,D66&amp;"9"))</f>
        <v>ZZZ9</v>
      </c>
      <c r="L66" s="388">
        <f t="shared" si="0"/>
        <v>999</v>
      </c>
      <c r="M66" s="424">
        <f t="shared" si="1"/>
        <v>999</v>
      </c>
      <c r="N66" s="419"/>
      <c r="O66" s="381"/>
      <c r="P66" s="131">
        <f t="shared" si="2"/>
        <v>999</v>
      </c>
      <c r="Q66" s="107"/>
    </row>
    <row r="67" spans="1:17" s="11" customFormat="1" ht="18.75" customHeight="1">
      <c r="A67" s="389">
        <v>61</v>
      </c>
      <c r="B67" s="105"/>
      <c r="C67" s="105"/>
      <c r="D67" s="106"/>
      <c r="E67" s="404"/>
      <c r="F67" s="130"/>
      <c r="G67" s="130"/>
      <c r="H67" s="490"/>
      <c r="I67" s="427"/>
      <c r="J67" s="386" t="e">
        <f>IF(AND(Q67="",#REF!&gt;0,#REF!&lt;5),K67,)</f>
        <v>#REF!</v>
      </c>
      <c r="K67" s="384" t="str">
        <f>IF(D67="","ZZZ9",IF(AND(#REF!&gt;0,#REF!&lt;5),D67&amp;#REF!,D67&amp;"9"))</f>
        <v>ZZZ9</v>
      </c>
      <c r="L67" s="388">
        <f t="shared" si="0"/>
        <v>999</v>
      </c>
      <c r="M67" s="424">
        <f t="shared" si="1"/>
        <v>999</v>
      </c>
      <c r="N67" s="419"/>
      <c r="O67" s="381"/>
      <c r="P67" s="131">
        <f t="shared" si="2"/>
        <v>999</v>
      </c>
      <c r="Q67" s="107"/>
    </row>
    <row r="68" spans="1:17" s="11" customFormat="1" ht="18.75" customHeight="1">
      <c r="A68" s="389">
        <v>62</v>
      </c>
      <c r="B68" s="105"/>
      <c r="C68" s="105"/>
      <c r="D68" s="106"/>
      <c r="E68" s="404"/>
      <c r="F68" s="130"/>
      <c r="G68" s="130"/>
      <c r="H68" s="490"/>
      <c r="I68" s="427"/>
      <c r="J68" s="386" t="e">
        <f>IF(AND(Q68="",#REF!&gt;0,#REF!&lt;5),K68,)</f>
        <v>#REF!</v>
      </c>
      <c r="K68" s="384" t="str">
        <f>IF(D68="","ZZZ9",IF(AND(#REF!&gt;0,#REF!&lt;5),D68&amp;#REF!,D68&amp;"9"))</f>
        <v>ZZZ9</v>
      </c>
      <c r="L68" s="388">
        <f t="shared" si="0"/>
        <v>999</v>
      </c>
      <c r="M68" s="424">
        <f t="shared" si="1"/>
        <v>999</v>
      </c>
      <c r="N68" s="419"/>
      <c r="O68" s="381"/>
      <c r="P68" s="131">
        <f t="shared" si="2"/>
        <v>999</v>
      </c>
      <c r="Q68" s="107"/>
    </row>
    <row r="69" spans="1:17" s="11" customFormat="1" ht="18.75" customHeight="1">
      <c r="A69" s="389">
        <v>63</v>
      </c>
      <c r="B69" s="105"/>
      <c r="C69" s="105"/>
      <c r="D69" s="106"/>
      <c r="E69" s="404"/>
      <c r="F69" s="130"/>
      <c r="G69" s="130"/>
      <c r="H69" s="490"/>
      <c r="I69" s="427"/>
      <c r="J69" s="386" t="e">
        <f>IF(AND(Q69="",#REF!&gt;0,#REF!&lt;5),K69,)</f>
        <v>#REF!</v>
      </c>
      <c r="K69" s="384" t="str">
        <f>IF(D69="","ZZZ9",IF(AND(#REF!&gt;0,#REF!&lt;5),D69&amp;#REF!,D69&amp;"9"))</f>
        <v>ZZZ9</v>
      </c>
      <c r="L69" s="388">
        <f t="shared" si="0"/>
        <v>999</v>
      </c>
      <c r="M69" s="424">
        <f t="shared" si="1"/>
        <v>999</v>
      </c>
      <c r="N69" s="419"/>
      <c r="O69" s="381"/>
      <c r="P69" s="131">
        <f t="shared" si="2"/>
        <v>999</v>
      </c>
      <c r="Q69" s="107"/>
    </row>
    <row r="70" spans="1:17" s="11" customFormat="1" ht="18.75" customHeight="1">
      <c r="A70" s="389">
        <v>64</v>
      </c>
      <c r="B70" s="105"/>
      <c r="C70" s="105"/>
      <c r="D70" s="106"/>
      <c r="E70" s="404"/>
      <c r="F70" s="130"/>
      <c r="G70" s="130"/>
      <c r="H70" s="490"/>
      <c r="I70" s="427"/>
      <c r="J70" s="386" t="e">
        <f>IF(AND(Q70="",#REF!&gt;0,#REF!&lt;5),K70,)</f>
        <v>#REF!</v>
      </c>
      <c r="K70" s="384" t="str">
        <f>IF(D70="","ZZZ9",IF(AND(#REF!&gt;0,#REF!&lt;5),D70&amp;#REF!,D70&amp;"9"))</f>
        <v>ZZZ9</v>
      </c>
      <c r="L70" s="388">
        <f t="shared" si="0"/>
        <v>999</v>
      </c>
      <c r="M70" s="424">
        <f t="shared" si="1"/>
        <v>999</v>
      </c>
      <c r="N70" s="419"/>
      <c r="O70" s="381"/>
      <c r="P70" s="131">
        <f t="shared" si="2"/>
        <v>999</v>
      </c>
      <c r="Q70" s="107"/>
    </row>
    <row r="71" spans="1:17" s="11" customFormat="1" ht="18.75" customHeight="1">
      <c r="A71" s="389">
        <v>65</v>
      </c>
      <c r="B71" s="105"/>
      <c r="C71" s="105"/>
      <c r="D71" s="106"/>
      <c r="E71" s="404"/>
      <c r="F71" s="130"/>
      <c r="G71" s="130"/>
      <c r="H71" s="490"/>
      <c r="I71" s="427"/>
      <c r="J71" s="386" t="e">
        <f>IF(AND(Q71="",#REF!&gt;0,#REF!&lt;5),K71,)</f>
        <v>#REF!</v>
      </c>
      <c r="K71" s="384" t="str">
        <f>IF(D71="","ZZZ9",IF(AND(#REF!&gt;0,#REF!&lt;5),D71&amp;#REF!,D71&amp;"9"))</f>
        <v>ZZZ9</v>
      </c>
      <c r="L71" s="388">
        <f t="shared" si="0"/>
        <v>999</v>
      </c>
      <c r="M71" s="424">
        <f t="shared" si="1"/>
        <v>999</v>
      </c>
      <c r="N71" s="419"/>
      <c r="O71" s="381"/>
      <c r="P71" s="131">
        <f t="shared" si="2"/>
        <v>999</v>
      </c>
      <c r="Q71" s="107"/>
    </row>
    <row r="72" spans="1:17" s="11" customFormat="1" ht="18.75" customHeight="1">
      <c r="A72" s="389">
        <v>66</v>
      </c>
      <c r="B72" s="105"/>
      <c r="C72" s="105"/>
      <c r="D72" s="106"/>
      <c r="E72" s="404"/>
      <c r="F72" s="130"/>
      <c r="G72" s="130"/>
      <c r="H72" s="490"/>
      <c r="I72" s="427"/>
      <c r="J72" s="386" t="e">
        <f>IF(AND(Q72="",#REF!&gt;0,#REF!&lt;5),K72,)</f>
        <v>#REF!</v>
      </c>
      <c r="K72" s="384" t="str">
        <f>IF(D72="","ZZZ9",IF(AND(#REF!&gt;0,#REF!&lt;5),D72&amp;#REF!,D72&amp;"9"))</f>
        <v>ZZZ9</v>
      </c>
      <c r="L72" s="388">
        <f t="shared" si="0"/>
        <v>999</v>
      </c>
      <c r="M72" s="424">
        <f t="shared" si="1"/>
        <v>999</v>
      </c>
      <c r="N72" s="419"/>
      <c r="O72" s="381"/>
      <c r="P72" s="131">
        <f t="shared" si="2"/>
        <v>999</v>
      </c>
      <c r="Q72" s="107"/>
    </row>
    <row r="73" spans="1:17" s="11" customFormat="1" ht="18.75" customHeight="1">
      <c r="A73" s="389">
        <v>67</v>
      </c>
      <c r="B73" s="105"/>
      <c r="C73" s="105"/>
      <c r="D73" s="106"/>
      <c r="E73" s="404"/>
      <c r="F73" s="130"/>
      <c r="G73" s="130"/>
      <c r="H73" s="490"/>
      <c r="I73" s="427"/>
      <c r="J73" s="386" t="e">
        <f>IF(AND(Q73="",#REF!&gt;0,#REF!&lt;5),K73,)</f>
        <v>#REF!</v>
      </c>
      <c r="K73" s="384" t="str">
        <f>IF(D73="","ZZZ9",IF(AND(#REF!&gt;0,#REF!&lt;5),D73&amp;#REF!,D73&amp;"9"))</f>
        <v>ZZZ9</v>
      </c>
      <c r="L73" s="388">
        <f t="shared" si="0"/>
        <v>999</v>
      </c>
      <c r="M73" s="424">
        <f t="shared" si="1"/>
        <v>999</v>
      </c>
      <c r="N73" s="419"/>
      <c r="O73" s="381"/>
      <c r="P73" s="131">
        <f t="shared" si="2"/>
        <v>999</v>
      </c>
      <c r="Q73" s="107"/>
    </row>
    <row r="74" spans="1:17" s="11" customFormat="1" ht="18.75" customHeight="1">
      <c r="A74" s="389">
        <v>68</v>
      </c>
      <c r="B74" s="105"/>
      <c r="C74" s="105"/>
      <c r="D74" s="106"/>
      <c r="E74" s="404"/>
      <c r="F74" s="130"/>
      <c r="G74" s="130"/>
      <c r="H74" s="490"/>
      <c r="I74" s="427"/>
      <c r="J74" s="386" t="e">
        <f>IF(AND(Q74="",#REF!&gt;0,#REF!&lt;5),K74,)</f>
        <v>#REF!</v>
      </c>
      <c r="K74" s="384" t="str">
        <f>IF(D74="","ZZZ9",IF(AND(#REF!&gt;0,#REF!&lt;5),D74&amp;#REF!,D74&amp;"9"))</f>
        <v>ZZZ9</v>
      </c>
      <c r="L74" s="388">
        <f t="shared" si="0"/>
        <v>999</v>
      </c>
      <c r="M74" s="424">
        <f t="shared" si="1"/>
        <v>999</v>
      </c>
      <c r="N74" s="419"/>
      <c r="O74" s="381"/>
      <c r="P74" s="131">
        <f t="shared" si="2"/>
        <v>999</v>
      </c>
      <c r="Q74" s="107"/>
    </row>
    <row r="75" spans="1:17" s="11" customFormat="1" ht="18.75" customHeight="1">
      <c r="A75" s="389">
        <v>69</v>
      </c>
      <c r="B75" s="105"/>
      <c r="C75" s="105"/>
      <c r="D75" s="106"/>
      <c r="E75" s="404"/>
      <c r="F75" s="130"/>
      <c r="G75" s="130"/>
      <c r="H75" s="490"/>
      <c r="I75" s="427"/>
      <c r="J75" s="386" t="e">
        <f>IF(AND(Q75="",#REF!&gt;0,#REF!&lt;5),K75,)</f>
        <v>#REF!</v>
      </c>
      <c r="K75" s="384" t="str">
        <f>IF(D75="","ZZZ9",IF(AND(#REF!&gt;0,#REF!&lt;5),D75&amp;#REF!,D75&amp;"9"))</f>
        <v>ZZZ9</v>
      </c>
      <c r="L75" s="388">
        <f t="shared" si="0"/>
        <v>999</v>
      </c>
      <c r="M75" s="424">
        <f t="shared" si="1"/>
        <v>999</v>
      </c>
      <c r="N75" s="419"/>
      <c r="O75" s="381"/>
      <c r="P75" s="131">
        <f t="shared" si="2"/>
        <v>999</v>
      </c>
      <c r="Q75" s="107"/>
    </row>
    <row r="76" spans="1:17" s="11" customFormat="1" ht="18.75" customHeight="1">
      <c r="A76" s="389">
        <v>70</v>
      </c>
      <c r="B76" s="105"/>
      <c r="C76" s="105"/>
      <c r="D76" s="106"/>
      <c r="E76" s="404"/>
      <c r="F76" s="130"/>
      <c r="G76" s="130"/>
      <c r="H76" s="490"/>
      <c r="I76" s="427"/>
      <c r="J76" s="386" t="e">
        <f>IF(AND(Q76="",#REF!&gt;0,#REF!&lt;5),K76,)</f>
        <v>#REF!</v>
      </c>
      <c r="K76" s="384" t="str">
        <f>IF(D76="","ZZZ9",IF(AND(#REF!&gt;0,#REF!&lt;5),D76&amp;#REF!,D76&amp;"9"))</f>
        <v>ZZZ9</v>
      </c>
      <c r="L76" s="388">
        <f t="shared" si="0"/>
        <v>999</v>
      </c>
      <c r="M76" s="424">
        <f t="shared" si="1"/>
        <v>999</v>
      </c>
      <c r="N76" s="419"/>
      <c r="O76" s="381"/>
      <c r="P76" s="131">
        <f t="shared" si="2"/>
        <v>999</v>
      </c>
      <c r="Q76" s="107"/>
    </row>
    <row r="77" spans="1:17" s="11" customFormat="1" ht="18.75" customHeight="1">
      <c r="A77" s="389">
        <v>71</v>
      </c>
      <c r="B77" s="105"/>
      <c r="C77" s="105"/>
      <c r="D77" s="106"/>
      <c r="E77" s="404"/>
      <c r="F77" s="130"/>
      <c r="G77" s="130"/>
      <c r="H77" s="490"/>
      <c r="I77" s="427"/>
      <c r="J77" s="386" t="e">
        <f>IF(AND(Q77="",#REF!&gt;0,#REF!&lt;5),K77,)</f>
        <v>#REF!</v>
      </c>
      <c r="K77" s="384" t="str">
        <f>IF(D77="","ZZZ9",IF(AND(#REF!&gt;0,#REF!&lt;5),D77&amp;#REF!,D77&amp;"9"))</f>
        <v>ZZZ9</v>
      </c>
      <c r="L77" s="388">
        <f t="shared" si="0"/>
        <v>999</v>
      </c>
      <c r="M77" s="424">
        <f t="shared" si="1"/>
        <v>999</v>
      </c>
      <c r="N77" s="419"/>
      <c r="O77" s="381"/>
      <c r="P77" s="131">
        <f t="shared" si="2"/>
        <v>999</v>
      </c>
      <c r="Q77" s="107"/>
    </row>
    <row r="78" spans="1:17" s="11" customFormat="1" ht="18.75" customHeight="1">
      <c r="A78" s="389">
        <v>72</v>
      </c>
      <c r="B78" s="105"/>
      <c r="C78" s="105"/>
      <c r="D78" s="106"/>
      <c r="E78" s="404"/>
      <c r="F78" s="130"/>
      <c r="G78" s="130"/>
      <c r="H78" s="490"/>
      <c r="I78" s="427"/>
      <c r="J78" s="386" t="e">
        <f>IF(AND(Q78="",#REF!&gt;0,#REF!&lt;5),K78,)</f>
        <v>#REF!</v>
      </c>
      <c r="K78" s="384" t="str">
        <f>IF(D78="","ZZZ9",IF(AND(#REF!&gt;0,#REF!&lt;5),D78&amp;#REF!,D78&amp;"9"))</f>
        <v>ZZZ9</v>
      </c>
      <c r="L78" s="388">
        <f t="shared" si="0"/>
        <v>999</v>
      </c>
      <c r="M78" s="424">
        <f t="shared" si="1"/>
        <v>999</v>
      </c>
      <c r="N78" s="419"/>
      <c r="O78" s="381"/>
      <c r="P78" s="131">
        <f t="shared" si="2"/>
        <v>999</v>
      </c>
      <c r="Q78" s="107"/>
    </row>
    <row r="79" spans="1:17" s="11" customFormat="1" ht="18.75" customHeight="1">
      <c r="A79" s="389">
        <v>73</v>
      </c>
      <c r="B79" s="105"/>
      <c r="C79" s="105"/>
      <c r="D79" s="106"/>
      <c r="E79" s="404"/>
      <c r="F79" s="130"/>
      <c r="G79" s="130"/>
      <c r="H79" s="490"/>
      <c r="I79" s="427"/>
      <c r="J79" s="386" t="e">
        <f>IF(AND(Q79="",#REF!&gt;0,#REF!&lt;5),K79,)</f>
        <v>#REF!</v>
      </c>
      <c r="K79" s="384" t="str">
        <f>IF(D79="","ZZZ9",IF(AND(#REF!&gt;0,#REF!&lt;5),D79&amp;#REF!,D79&amp;"9"))</f>
        <v>ZZZ9</v>
      </c>
      <c r="L79" s="388">
        <f t="shared" si="0"/>
        <v>999</v>
      </c>
      <c r="M79" s="424">
        <f t="shared" si="1"/>
        <v>999</v>
      </c>
      <c r="N79" s="419"/>
      <c r="O79" s="381"/>
      <c r="P79" s="131">
        <f t="shared" si="2"/>
        <v>999</v>
      </c>
      <c r="Q79" s="107"/>
    </row>
    <row r="80" spans="1:17" s="11" customFormat="1" ht="18.75" customHeight="1">
      <c r="A80" s="389">
        <v>74</v>
      </c>
      <c r="B80" s="105"/>
      <c r="C80" s="105"/>
      <c r="D80" s="106"/>
      <c r="E80" s="404"/>
      <c r="F80" s="130"/>
      <c r="G80" s="130"/>
      <c r="H80" s="490"/>
      <c r="I80" s="427"/>
      <c r="J80" s="386" t="e">
        <f>IF(AND(Q80="",#REF!&gt;0,#REF!&lt;5),K80,)</f>
        <v>#REF!</v>
      </c>
      <c r="K80" s="384" t="str">
        <f>IF(D80="","ZZZ9",IF(AND(#REF!&gt;0,#REF!&lt;5),D80&amp;#REF!,D80&amp;"9"))</f>
        <v>ZZZ9</v>
      </c>
      <c r="L80" s="388">
        <f t="shared" si="0"/>
        <v>999</v>
      </c>
      <c r="M80" s="424">
        <f t="shared" si="1"/>
        <v>999</v>
      </c>
      <c r="N80" s="419"/>
      <c r="O80" s="381"/>
      <c r="P80" s="131">
        <f t="shared" si="2"/>
        <v>999</v>
      </c>
      <c r="Q80" s="107"/>
    </row>
    <row r="81" spans="1:17" s="11" customFormat="1" ht="18.75" customHeight="1">
      <c r="A81" s="389">
        <v>75</v>
      </c>
      <c r="B81" s="105"/>
      <c r="C81" s="105"/>
      <c r="D81" s="106"/>
      <c r="E81" s="404"/>
      <c r="F81" s="130"/>
      <c r="G81" s="130"/>
      <c r="H81" s="490"/>
      <c r="I81" s="427"/>
      <c r="J81" s="386" t="e">
        <f>IF(AND(Q81="",#REF!&gt;0,#REF!&lt;5),K81,)</f>
        <v>#REF!</v>
      </c>
      <c r="K81" s="384" t="str">
        <f>IF(D81="","ZZZ9",IF(AND(#REF!&gt;0,#REF!&lt;5),D81&amp;#REF!,D81&amp;"9"))</f>
        <v>ZZZ9</v>
      </c>
      <c r="L81" s="388">
        <f t="shared" si="0"/>
        <v>999</v>
      </c>
      <c r="M81" s="424">
        <f t="shared" si="1"/>
        <v>999</v>
      </c>
      <c r="N81" s="419"/>
      <c r="O81" s="381"/>
      <c r="P81" s="131">
        <f t="shared" si="2"/>
        <v>999</v>
      </c>
      <c r="Q81" s="107"/>
    </row>
    <row r="82" spans="1:17" s="11" customFormat="1" ht="18.75" customHeight="1">
      <c r="A82" s="389">
        <v>76</v>
      </c>
      <c r="B82" s="105"/>
      <c r="C82" s="105"/>
      <c r="D82" s="106"/>
      <c r="E82" s="404"/>
      <c r="F82" s="130"/>
      <c r="G82" s="130"/>
      <c r="H82" s="490"/>
      <c r="I82" s="427"/>
      <c r="J82" s="386" t="e">
        <f>IF(AND(Q82="",#REF!&gt;0,#REF!&lt;5),K82,)</f>
        <v>#REF!</v>
      </c>
      <c r="K82" s="384" t="str">
        <f>IF(D82="","ZZZ9",IF(AND(#REF!&gt;0,#REF!&lt;5),D82&amp;#REF!,D82&amp;"9"))</f>
        <v>ZZZ9</v>
      </c>
      <c r="L82" s="388">
        <f t="shared" si="0"/>
        <v>999</v>
      </c>
      <c r="M82" s="424">
        <f t="shared" si="1"/>
        <v>999</v>
      </c>
      <c r="N82" s="419"/>
      <c r="O82" s="381"/>
      <c r="P82" s="131">
        <f t="shared" si="2"/>
        <v>999</v>
      </c>
      <c r="Q82" s="107"/>
    </row>
    <row r="83" spans="1:17" s="11" customFormat="1" ht="18.75" customHeight="1">
      <c r="A83" s="389">
        <v>77</v>
      </c>
      <c r="B83" s="105"/>
      <c r="C83" s="105"/>
      <c r="D83" s="106"/>
      <c r="E83" s="404"/>
      <c r="F83" s="130"/>
      <c r="G83" s="130"/>
      <c r="H83" s="490"/>
      <c r="I83" s="427"/>
      <c r="J83" s="386" t="e">
        <f>IF(AND(Q83="",#REF!&gt;0,#REF!&lt;5),K83,)</f>
        <v>#REF!</v>
      </c>
      <c r="K83" s="384" t="str">
        <f>IF(D83="","ZZZ9",IF(AND(#REF!&gt;0,#REF!&lt;5),D83&amp;#REF!,D83&amp;"9"))</f>
        <v>ZZZ9</v>
      </c>
      <c r="L83" s="388">
        <f t="shared" si="0"/>
        <v>999</v>
      </c>
      <c r="M83" s="424">
        <f t="shared" si="1"/>
        <v>999</v>
      </c>
      <c r="N83" s="419"/>
      <c r="O83" s="381"/>
      <c r="P83" s="131">
        <f t="shared" si="2"/>
        <v>999</v>
      </c>
      <c r="Q83" s="107"/>
    </row>
    <row r="84" spans="1:17" s="11" customFormat="1" ht="18.75" customHeight="1">
      <c r="A84" s="389">
        <v>78</v>
      </c>
      <c r="B84" s="105"/>
      <c r="C84" s="105"/>
      <c r="D84" s="106"/>
      <c r="E84" s="404"/>
      <c r="F84" s="130"/>
      <c r="G84" s="130"/>
      <c r="H84" s="490"/>
      <c r="I84" s="427"/>
      <c r="J84" s="386" t="e">
        <f>IF(AND(Q84="",#REF!&gt;0,#REF!&lt;5),K84,)</f>
        <v>#REF!</v>
      </c>
      <c r="K84" s="384" t="str">
        <f>IF(D84="","ZZZ9",IF(AND(#REF!&gt;0,#REF!&lt;5),D84&amp;#REF!,D84&amp;"9"))</f>
        <v>ZZZ9</v>
      </c>
      <c r="L84" s="388">
        <f t="shared" si="0"/>
        <v>999</v>
      </c>
      <c r="M84" s="424">
        <f t="shared" si="1"/>
        <v>999</v>
      </c>
      <c r="N84" s="419"/>
      <c r="O84" s="381"/>
      <c r="P84" s="131">
        <f t="shared" si="2"/>
        <v>999</v>
      </c>
      <c r="Q84" s="107"/>
    </row>
    <row r="85" spans="1:17" s="11" customFormat="1" ht="18.75" customHeight="1">
      <c r="A85" s="389">
        <v>79</v>
      </c>
      <c r="B85" s="105"/>
      <c r="C85" s="105"/>
      <c r="D85" s="106"/>
      <c r="E85" s="404"/>
      <c r="F85" s="130"/>
      <c r="G85" s="130"/>
      <c r="H85" s="490"/>
      <c r="I85" s="427"/>
      <c r="J85" s="386" t="e">
        <f>IF(AND(Q85="",#REF!&gt;0,#REF!&lt;5),K85,)</f>
        <v>#REF!</v>
      </c>
      <c r="K85" s="384" t="str">
        <f>IF(D85="","ZZZ9",IF(AND(#REF!&gt;0,#REF!&lt;5),D85&amp;#REF!,D85&amp;"9"))</f>
        <v>ZZZ9</v>
      </c>
      <c r="L85" s="388">
        <f t="shared" si="0"/>
        <v>999</v>
      </c>
      <c r="M85" s="424">
        <f t="shared" si="1"/>
        <v>999</v>
      </c>
      <c r="N85" s="419"/>
      <c r="O85" s="381"/>
      <c r="P85" s="131">
        <f t="shared" si="2"/>
        <v>999</v>
      </c>
      <c r="Q85" s="107"/>
    </row>
    <row r="86" spans="1:17" s="11" customFormat="1" ht="18.75" customHeight="1">
      <c r="A86" s="389">
        <v>80</v>
      </c>
      <c r="B86" s="105"/>
      <c r="C86" s="105"/>
      <c r="D86" s="106"/>
      <c r="E86" s="404"/>
      <c r="F86" s="130"/>
      <c r="G86" s="130"/>
      <c r="H86" s="490"/>
      <c r="I86" s="427"/>
      <c r="J86" s="386" t="e">
        <f>IF(AND(Q86="",#REF!&gt;0,#REF!&lt;5),K86,)</f>
        <v>#REF!</v>
      </c>
      <c r="K86" s="384" t="str">
        <f>IF(D86="","ZZZ9",IF(AND(#REF!&gt;0,#REF!&lt;5),D86&amp;#REF!,D86&amp;"9"))</f>
        <v>ZZZ9</v>
      </c>
      <c r="L86" s="388">
        <f t="shared" si="0"/>
        <v>999</v>
      </c>
      <c r="M86" s="424">
        <f t="shared" si="1"/>
        <v>999</v>
      </c>
      <c r="N86" s="419"/>
      <c r="O86" s="381"/>
      <c r="P86" s="131">
        <f t="shared" si="2"/>
        <v>999</v>
      </c>
      <c r="Q86" s="107"/>
    </row>
    <row r="87" spans="1:17" s="11" customFormat="1" ht="18.75" customHeight="1">
      <c r="A87" s="389">
        <v>81</v>
      </c>
      <c r="B87" s="105"/>
      <c r="C87" s="105"/>
      <c r="D87" s="106"/>
      <c r="E87" s="404"/>
      <c r="F87" s="130"/>
      <c r="G87" s="130"/>
      <c r="H87" s="490"/>
      <c r="I87" s="427"/>
      <c r="J87" s="386" t="e">
        <f>IF(AND(Q87="",#REF!&gt;0,#REF!&lt;5),K87,)</f>
        <v>#REF!</v>
      </c>
      <c r="K87" s="384" t="str">
        <f>IF(D87="","ZZZ9",IF(AND(#REF!&gt;0,#REF!&lt;5),D87&amp;#REF!,D87&amp;"9"))</f>
        <v>ZZZ9</v>
      </c>
      <c r="L87" s="388">
        <f t="shared" si="0"/>
        <v>999</v>
      </c>
      <c r="M87" s="424">
        <f t="shared" si="1"/>
        <v>999</v>
      </c>
      <c r="N87" s="419"/>
      <c r="O87" s="381"/>
      <c r="P87" s="131">
        <f t="shared" si="2"/>
        <v>999</v>
      </c>
      <c r="Q87" s="107"/>
    </row>
    <row r="88" spans="1:17" s="11" customFormat="1" ht="18.75" customHeight="1">
      <c r="A88" s="389">
        <v>82</v>
      </c>
      <c r="B88" s="105"/>
      <c r="C88" s="105"/>
      <c r="D88" s="106"/>
      <c r="E88" s="404"/>
      <c r="F88" s="130"/>
      <c r="G88" s="130"/>
      <c r="H88" s="490"/>
      <c r="I88" s="427"/>
      <c r="J88" s="386" t="e">
        <f>IF(AND(Q88="",#REF!&gt;0,#REF!&lt;5),K88,)</f>
        <v>#REF!</v>
      </c>
      <c r="K88" s="384" t="str">
        <f>IF(D88="","ZZZ9",IF(AND(#REF!&gt;0,#REF!&lt;5),D88&amp;#REF!,D88&amp;"9"))</f>
        <v>ZZZ9</v>
      </c>
      <c r="L88" s="388">
        <f t="shared" si="0"/>
        <v>999</v>
      </c>
      <c r="M88" s="424">
        <f t="shared" si="1"/>
        <v>999</v>
      </c>
      <c r="N88" s="419"/>
      <c r="O88" s="381"/>
      <c r="P88" s="131">
        <f t="shared" si="2"/>
        <v>999</v>
      </c>
      <c r="Q88" s="107"/>
    </row>
    <row r="89" spans="1:17" s="11" customFormat="1" ht="18.75" customHeight="1">
      <c r="A89" s="389">
        <v>83</v>
      </c>
      <c r="B89" s="105"/>
      <c r="C89" s="105"/>
      <c r="D89" s="106"/>
      <c r="E89" s="404"/>
      <c r="F89" s="130"/>
      <c r="G89" s="130"/>
      <c r="H89" s="490"/>
      <c r="I89" s="427"/>
      <c r="J89" s="386" t="e">
        <f>IF(AND(Q89="",#REF!&gt;0,#REF!&lt;5),K89,)</f>
        <v>#REF!</v>
      </c>
      <c r="K89" s="384" t="str">
        <f>IF(D89="","ZZZ9",IF(AND(#REF!&gt;0,#REF!&lt;5),D89&amp;#REF!,D89&amp;"9"))</f>
        <v>ZZZ9</v>
      </c>
      <c r="L89" s="388">
        <f t="shared" si="0"/>
        <v>999</v>
      </c>
      <c r="M89" s="424">
        <f t="shared" si="1"/>
        <v>999</v>
      </c>
      <c r="N89" s="419"/>
      <c r="O89" s="381"/>
      <c r="P89" s="131">
        <f t="shared" si="2"/>
        <v>999</v>
      </c>
      <c r="Q89" s="107"/>
    </row>
    <row r="90" spans="1:17" s="11" customFormat="1" ht="18.75" customHeight="1">
      <c r="A90" s="389">
        <v>84</v>
      </c>
      <c r="B90" s="105"/>
      <c r="C90" s="105"/>
      <c r="D90" s="106"/>
      <c r="E90" s="404"/>
      <c r="F90" s="130"/>
      <c r="G90" s="130"/>
      <c r="H90" s="490"/>
      <c r="I90" s="427"/>
      <c r="J90" s="386" t="e">
        <f>IF(AND(Q90="",#REF!&gt;0,#REF!&lt;5),K90,)</f>
        <v>#REF!</v>
      </c>
      <c r="K90" s="384" t="str">
        <f>IF(D90="","ZZZ9",IF(AND(#REF!&gt;0,#REF!&lt;5),D90&amp;#REF!,D90&amp;"9"))</f>
        <v>ZZZ9</v>
      </c>
      <c r="L90" s="388">
        <f t="shared" si="0"/>
        <v>999</v>
      </c>
      <c r="M90" s="424">
        <f t="shared" si="1"/>
        <v>999</v>
      </c>
      <c r="N90" s="419"/>
      <c r="O90" s="381"/>
      <c r="P90" s="131">
        <f t="shared" si="2"/>
        <v>999</v>
      </c>
      <c r="Q90" s="107"/>
    </row>
    <row r="91" spans="1:17" s="11" customFormat="1" ht="18.75" customHeight="1">
      <c r="A91" s="389">
        <v>85</v>
      </c>
      <c r="B91" s="105"/>
      <c r="C91" s="105"/>
      <c r="D91" s="106"/>
      <c r="E91" s="404"/>
      <c r="F91" s="130"/>
      <c r="G91" s="130"/>
      <c r="H91" s="490"/>
      <c r="I91" s="427"/>
      <c r="J91" s="386" t="e">
        <f>IF(AND(Q91="",#REF!&gt;0,#REF!&lt;5),K91,)</f>
        <v>#REF!</v>
      </c>
      <c r="K91" s="384" t="str">
        <f>IF(D91="","ZZZ9",IF(AND(#REF!&gt;0,#REF!&lt;5),D91&amp;#REF!,D91&amp;"9"))</f>
        <v>ZZZ9</v>
      </c>
      <c r="L91" s="388">
        <f t="shared" si="0"/>
        <v>999</v>
      </c>
      <c r="M91" s="424">
        <f t="shared" si="1"/>
        <v>999</v>
      </c>
      <c r="N91" s="419"/>
      <c r="O91" s="381"/>
      <c r="P91" s="131">
        <f t="shared" si="2"/>
        <v>999</v>
      </c>
      <c r="Q91" s="107"/>
    </row>
    <row r="92" spans="1:17" s="11" customFormat="1" ht="18.75" customHeight="1">
      <c r="A92" s="389">
        <v>86</v>
      </c>
      <c r="B92" s="105"/>
      <c r="C92" s="105"/>
      <c r="D92" s="106"/>
      <c r="E92" s="404"/>
      <c r="F92" s="130"/>
      <c r="G92" s="130"/>
      <c r="H92" s="490"/>
      <c r="I92" s="427"/>
      <c r="J92" s="386" t="e">
        <f>IF(AND(Q92="",#REF!&gt;0,#REF!&lt;5),K92,)</f>
        <v>#REF!</v>
      </c>
      <c r="K92" s="384" t="str">
        <f>IF(D92="","ZZZ9",IF(AND(#REF!&gt;0,#REF!&lt;5),D92&amp;#REF!,D92&amp;"9"))</f>
        <v>ZZZ9</v>
      </c>
      <c r="L92" s="388">
        <f t="shared" si="0"/>
        <v>999</v>
      </c>
      <c r="M92" s="424">
        <f t="shared" si="1"/>
        <v>999</v>
      </c>
      <c r="N92" s="419"/>
      <c r="O92" s="381"/>
      <c r="P92" s="131">
        <f t="shared" si="2"/>
        <v>999</v>
      </c>
      <c r="Q92" s="107"/>
    </row>
    <row r="93" spans="1:17" s="11" customFormat="1" ht="18.75" customHeight="1">
      <c r="A93" s="389">
        <v>87</v>
      </c>
      <c r="B93" s="105"/>
      <c r="C93" s="105"/>
      <c r="D93" s="106"/>
      <c r="E93" s="404"/>
      <c r="F93" s="130"/>
      <c r="G93" s="130"/>
      <c r="H93" s="490"/>
      <c r="I93" s="427"/>
      <c r="J93" s="386" t="e">
        <f>IF(AND(Q93="",#REF!&gt;0,#REF!&lt;5),K93,)</f>
        <v>#REF!</v>
      </c>
      <c r="K93" s="384" t="str">
        <f>IF(D93="","ZZZ9",IF(AND(#REF!&gt;0,#REF!&lt;5),D93&amp;#REF!,D93&amp;"9"))</f>
        <v>ZZZ9</v>
      </c>
      <c r="L93" s="388">
        <f t="shared" si="0"/>
        <v>999</v>
      </c>
      <c r="M93" s="424">
        <f t="shared" si="1"/>
        <v>999</v>
      </c>
      <c r="N93" s="419"/>
      <c r="O93" s="381"/>
      <c r="P93" s="131">
        <f t="shared" si="2"/>
        <v>999</v>
      </c>
      <c r="Q93" s="107"/>
    </row>
    <row r="94" spans="1:17" s="11" customFormat="1" ht="18.75" customHeight="1">
      <c r="A94" s="389">
        <v>88</v>
      </c>
      <c r="B94" s="105"/>
      <c r="C94" s="105"/>
      <c r="D94" s="106"/>
      <c r="E94" s="404"/>
      <c r="F94" s="130"/>
      <c r="G94" s="130"/>
      <c r="H94" s="490"/>
      <c r="I94" s="427"/>
      <c r="J94" s="386" t="e">
        <f>IF(AND(Q94="",#REF!&gt;0,#REF!&lt;5),K94,)</f>
        <v>#REF!</v>
      </c>
      <c r="K94" s="384" t="str">
        <f>IF(D94="","ZZZ9",IF(AND(#REF!&gt;0,#REF!&lt;5),D94&amp;#REF!,D94&amp;"9"))</f>
        <v>ZZZ9</v>
      </c>
      <c r="L94" s="388">
        <f t="shared" si="0"/>
        <v>999</v>
      </c>
      <c r="M94" s="424">
        <f t="shared" si="1"/>
        <v>999</v>
      </c>
      <c r="N94" s="419"/>
      <c r="O94" s="381"/>
      <c r="P94" s="131">
        <f t="shared" si="2"/>
        <v>999</v>
      </c>
      <c r="Q94" s="107"/>
    </row>
    <row r="95" spans="1:17" s="11" customFormat="1" ht="18.75" customHeight="1">
      <c r="A95" s="389">
        <v>89</v>
      </c>
      <c r="B95" s="105"/>
      <c r="C95" s="105"/>
      <c r="D95" s="106"/>
      <c r="E95" s="404"/>
      <c r="F95" s="130"/>
      <c r="G95" s="130"/>
      <c r="H95" s="490"/>
      <c r="I95" s="427"/>
      <c r="J95" s="386" t="e">
        <f>IF(AND(Q95="",#REF!&gt;0,#REF!&lt;5),K95,)</f>
        <v>#REF!</v>
      </c>
      <c r="K95" s="384" t="str">
        <f>IF(D95="","ZZZ9",IF(AND(#REF!&gt;0,#REF!&lt;5),D95&amp;#REF!,D95&amp;"9"))</f>
        <v>ZZZ9</v>
      </c>
      <c r="L95" s="388">
        <f t="shared" si="0"/>
        <v>999</v>
      </c>
      <c r="M95" s="424">
        <f t="shared" si="1"/>
        <v>999</v>
      </c>
      <c r="N95" s="419"/>
      <c r="O95" s="381"/>
      <c r="P95" s="131">
        <f t="shared" si="2"/>
        <v>999</v>
      </c>
      <c r="Q95" s="107"/>
    </row>
    <row r="96" spans="1:17" s="11" customFormat="1" ht="18.75" customHeight="1">
      <c r="A96" s="389">
        <v>90</v>
      </c>
      <c r="B96" s="105"/>
      <c r="C96" s="105"/>
      <c r="D96" s="106"/>
      <c r="E96" s="404"/>
      <c r="F96" s="130"/>
      <c r="G96" s="130"/>
      <c r="H96" s="490"/>
      <c r="I96" s="427"/>
      <c r="J96" s="386" t="e">
        <f>IF(AND(Q96="",#REF!&gt;0,#REF!&lt;5),K96,)</f>
        <v>#REF!</v>
      </c>
      <c r="K96" s="384" t="str">
        <f>IF(D96="","ZZZ9",IF(AND(#REF!&gt;0,#REF!&lt;5),D96&amp;#REF!,D96&amp;"9"))</f>
        <v>ZZZ9</v>
      </c>
      <c r="L96" s="388">
        <f t="shared" si="0"/>
        <v>999</v>
      </c>
      <c r="M96" s="424">
        <f t="shared" si="1"/>
        <v>999</v>
      </c>
      <c r="N96" s="419"/>
      <c r="O96" s="381"/>
      <c r="P96" s="131">
        <f t="shared" si="2"/>
        <v>999</v>
      </c>
      <c r="Q96" s="107"/>
    </row>
    <row r="97" spans="1:17" s="11" customFormat="1" ht="18.75" customHeight="1">
      <c r="A97" s="389">
        <v>91</v>
      </c>
      <c r="B97" s="105"/>
      <c r="C97" s="105"/>
      <c r="D97" s="106"/>
      <c r="E97" s="404"/>
      <c r="F97" s="130"/>
      <c r="G97" s="130"/>
      <c r="H97" s="490"/>
      <c r="I97" s="427"/>
      <c r="J97" s="386" t="e">
        <f>IF(AND(Q97="",#REF!&gt;0,#REF!&lt;5),K97,)</f>
        <v>#REF!</v>
      </c>
      <c r="K97" s="384" t="str">
        <f>IF(D97="","ZZZ9",IF(AND(#REF!&gt;0,#REF!&lt;5),D97&amp;#REF!,D97&amp;"9"))</f>
        <v>ZZZ9</v>
      </c>
      <c r="L97" s="388">
        <f t="shared" si="0"/>
        <v>999</v>
      </c>
      <c r="M97" s="424">
        <f t="shared" si="1"/>
        <v>999</v>
      </c>
      <c r="N97" s="419"/>
      <c r="O97" s="381"/>
      <c r="P97" s="131">
        <f t="shared" si="2"/>
        <v>999</v>
      </c>
      <c r="Q97" s="107"/>
    </row>
    <row r="98" spans="1:17" s="11" customFormat="1" ht="18.75" customHeight="1">
      <c r="A98" s="389">
        <v>92</v>
      </c>
      <c r="B98" s="105"/>
      <c r="C98" s="105"/>
      <c r="D98" s="106"/>
      <c r="E98" s="404"/>
      <c r="F98" s="130"/>
      <c r="G98" s="130"/>
      <c r="H98" s="490"/>
      <c r="I98" s="427"/>
      <c r="J98" s="386" t="e">
        <f>IF(AND(Q98="",#REF!&gt;0,#REF!&lt;5),K98,)</f>
        <v>#REF!</v>
      </c>
      <c r="K98" s="384" t="str">
        <f>IF(D98="","ZZZ9",IF(AND(#REF!&gt;0,#REF!&lt;5),D98&amp;#REF!,D98&amp;"9"))</f>
        <v>ZZZ9</v>
      </c>
      <c r="L98" s="388">
        <f t="shared" si="0"/>
        <v>999</v>
      </c>
      <c r="M98" s="424">
        <f t="shared" si="1"/>
        <v>999</v>
      </c>
      <c r="N98" s="419"/>
      <c r="O98" s="381"/>
      <c r="P98" s="131">
        <f t="shared" si="2"/>
        <v>999</v>
      </c>
      <c r="Q98" s="107"/>
    </row>
    <row r="99" spans="1:17" s="11" customFormat="1" ht="18.75" customHeight="1">
      <c r="A99" s="389">
        <v>93</v>
      </c>
      <c r="B99" s="105"/>
      <c r="C99" s="105"/>
      <c r="D99" s="106"/>
      <c r="E99" s="404"/>
      <c r="F99" s="130"/>
      <c r="G99" s="130"/>
      <c r="H99" s="490"/>
      <c r="I99" s="427"/>
      <c r="J99" s="386" t="e">
        <f>IF(AND(Q99="",#REF!&gt;0,#REF!&lt;5),K99,)</f>
        <v>#REF!</v>
      </c>
      <c r="K99" s="384" t="str">
        <f>IF(D99="","ZZZ9",IF(AND(#REF!&gt;0,#REF!&lt;5),D99&amp;#REF!,D99&amp;"9"))</f>
        <v>ZZZ9</v>
      </c>
      <c r="L99" s="388">
        <f t="shared" si="0"/>
        <v>999</v>
      </c>
      <c r="M99" s="424">
        <f t="shared" si="1"/>
        <v>999</v>
      </c>
      <c r="N99" s="419"/>
      <c r="O99" s="381"/>
      <c r="P99" s="131">
        <f t="shared" si="2"/>
        <v>999</v>
      </c>
      <c r="Q99" s="107"/>
    </row>
    <row r="100" spans="1:17" s="11" customFormat="1" ht="18.75" customHeight="1">
      <c r="A100" s="389">
        <v>94</v>
      </c>
      <c r="B100" s="105"/>
      <c r="C100" s="105"/>
      <c r="D100" s="106"/>
      <c r="E100" s="404"/>
      <c r="F100" s="130"/>
      <c r="G100" s="130"/>
      <c r="H100" s="490"/>
      <c r="I100" s="427"/>
      <c r="J100" s="386" t="e">
        <f>IF(AND(Q100="",#REF!&gt;0,#REF!&lt;5),K100,)</f>
        <v>#REF!</v>
      </c>
      <c r="K100" s="384" t="str">
        <f>IF(D100="","ZZZ9",IF(AND(#REF!&gt;0,#REF!&lt;5),D100&amp;#REF!,D100&amp;"9"))</f>
        <v>ZZZ9</v>
      </c>
      <c r="L100" s="388">
        <f t="shared" si="0"/>
        <v>999</v>
      </c>
      <c r="M100" s="424">
        <f t="shared" si="1"/>
        <v>999</v>
      </c>
      <c r="N100" s="419"/>
      <c r="O100" s="381"/>
      <c r="P100" s="131">
        <f t="shared" si="2"/>
        <v>999</v>
      </c>
      <c r="Q100" s="107"/>
    </row>
    <row r="101" spans="1:17" s="11" customFormat="1" ht="18.75" customHeight="1">
      <c r="A101" s="389">
        <v>95</v>
      </c>
      <c r="B101" s="105"/>
      <c r="C101" s="105"/>
      <c r="D101" s="106"/>
      <c r="E101" s="404"/>
      <c r="F101" s="130"/>
      <c r="G101" s="130"/>
      <c r="H101" s="490"/>
      <c r="I101" s="427"/>
      <c r="J101" s="386" t="e">
        <f>IF(AND(Q101="",#REF!&gt;0,#REF!&lt;5),K101,)</f>
        <v>#REF!</v>
      </c>
      <c r="K101" s="384" t="str">
        <f>IF(D101="","ZZZ9",IF(AND(#REF!&gt;0,#REF!&lt;5),D101&amp;#REF!,D101&amp;"9"))</f>
        <v>ZZZ9</v>
      </c>
      <c r="L101" s="388">
        <f t="shared" si="0"/>
        <v>999</v>
      </c>
      <c r="M101" s="424">
        <f t="shared" si="1"/>
        <v>999</v>
      </c>
      <c r="N101" s="419"/>
      <c r="O101" s="381"/>
      <c r="P101" s="131">
        <f t="shared" si="2"/>
        <v>999</v>
      </c>
      <c r="Q101" s="107"/>
    </row>
    <row r="102" spans="1:17" s="11" customFormat="1" ht="18.75" customHeight="1">
      <c r="A102" s="389">
        <v>96</v>
      </c>
      <c r="B102" s="105"/>
      <c r="C102" s="105"/>
      <c r="D102" s="106"/>
      <c r="E102" s="404"/>
      <c r="F102" s="130"/>
      <c r="G102" s="130"/>
      <c r="H102" s="490"/>
      <c r="I102" s="427"/>
      <c r="J102" s="386" t="e">
        <f>IF(AND(Q102="",#REF!&gt;0,#REF!&lt;5),K102,)</f>
        <v>#REF!</v>
      </c>
      <c r="K102" s="384" t="str">
        <f>IF(D102="","ZZZ9",IF(AND(#REF!&gt;0,#REF!&lt;5),D102&amp;#REF!,D102&amp;"9"))</f>
        <v>ZZZ9</v>
      </c>
      <c r="L102" s="388">
        <f t="shared" si="0"/>
        <v>999</v>
      </c>
      <c r="M102" s="424">
        <f t="shared" si="1"/>
        <v>999</v>
      </c>
      <c r="N102" s="419"/>
      <c r="O102" s="381"/>
      <c r="P102" s="131">
        <f t="shared" si="2"/>
        <v>999</v>
      </c>
      <c r="Q102" s="107"/>
    </row>
    <row r="103" spans="1:17" s="11" customFormat="1" ht="18.75" customHeight="1">
      <c r="A103" s="389">
        <v>97</v>
      </c>
      <c r="B103" s="105"/>
      <c r="C103" s="105"/>
      <c r="D103" s="106"/>
      <c r="E103" s="404"/>
      <c r="F103" s="130"/>
      <c r="G103" s="130"/>
      <c r="H103" s="490"/>
      <c r="I103" s="427"/>
      <c r="J103" s="386" t="e">
        <f>IF(AND(Q103="",#REF!&gt;0,#REF!&lt;5),K103,)</f>
        <v>#REF!</v>
      </c>
      <c r="K103" s="384" t="str">
        <f>IF(D103="","ZZZ9",IF(AND(#REF!&gt;0,#REF!&lt;5),D103&amp;#REF!,D103&amp;"9"))</f>
        <v>ZZZ9</v>
      </c>
      <c r="L103" s="388">
        <f t="shared" si="0"/>
        <v>999</v>
      </c>
      <c r="M103" s="424">
        <f t="shared" si="1"/>
        <v>999</v>
      </c>
      <c r="N103" s="419"/>
      <c r="O103" s="381"/>
      <c r="P103" s="131">
        <f t="shared" si="2"/>
        <v>999</v>
      </c>
      <c r="Q103" s="107"/>
    </row>
    <row r="104" spans="1:17" s="11" customFormat="1" ht="18.75" customHeight="1">
      <c r="A104" s="389">
        <v>98</v>
      </c>
      <c r="B104" s="105"/>
      <c r="C104" s="105"/>
      <c r="D104" s="106"/>
      <c r="E104" s="404"/>
      <c r="F104" s="130"/>
      <c r="G104" s="130"/>
      <c r="H104" s="490"/>
      <c r="I104" s="427"/>
      <c r="J104" s="386" t="e">
        <f>IF(AND(Q104="",#REF!&gt;0,#REF!&lt;5),K104,)</f>
        <v>#REF!</v>
      </c>
      <c r="K104" s="384" t="str">
        <f>IF(D104="","ZZZ9",IF(AND(#REF!&gt;0,#REF!&lt;5),D104&amp;#REF!,D104&amp;"9"))</f>
        <v>ZZZ9</v>
      </c>
      <c r="L104" s="388">
        <f aca="true" t="shared" si="3" ref="L104:L156">IF(Q104="",999,Q104)</f>
        <v>999</v>
      </c>
      <c r="M104" s="424">
        <f aca="true" t="shared" si="4" ref="M104:M156">IF(P104=999,999,1)</f>
        <v>999</v>
      </c>
      <c r="N104" s="419"/>
      <c r="O104" s="381"/>
      <c r="P104" s="131">
        <f aca="true" t="shared" si="5" ref="P104:P156">IF(N104="DA",1,IF(N104="WC",2,IF(N104="SE",3,IF(N104="Q",4,IF(N104="LL",5,999)))))</f>
        <v>999</v>
      </c>
      <c r="Q104" s="107"/>
    </row>
    <row r="105" spans="1:17" s="11" customFormat="1" ht="18.75" customHeight="1">
      <c r="A105" s="389">
        <v>99</v>
      </c>
      <c r="B105" s="105"/>
      <c r="C105" s="105"/>
      <c r="D105" s="106"/>
      <c r="E105" s="404"/>
      <c r="F105" s="130"/>
      <c r="G105" s="130"/>
      <c r="H105" s="490"/>
      <c r="I105" s="427"/>
      <c r="J105" s="386" t="e">
        <f>IF(AND(Q105="",#REF!&gt;0,#REF!&lt;5),K105,)</f>
        <v>#REF!</v>
      </c>
      <c r="K105" s="384" t="str">
        <f>IF(D105="","ZZZ9",IF(AND(#REF!&gt;0,#REF!&lt;5),D105&amp;#REF!,D105&amp;"9"))</f>
        <v>ZZZ9</v>
      </c>
      <c r="L105" s="388">
        <f t="shared" si="3"/>
        <v>999</v>
      </c>
      <c r="M105" s="424">
        <f t="shared" si="4"/>
        <v>999</v>
      </c>
      <c r="N105" s="419"/>
      <c r="O105" s="381"/>
      <c r="P105" s="131">
        <f t="shared" si="5"/>
        <v>999</v>
      </c>
      <c r="Q105" s="107"/>
    </row>
    <row r="106" spans="1:17" s="11" customFormat="1" ht="18.75" customHeight="1">
      <c r="A106" s="389">
        <v>100</v>
      </c>
      <c r="B106" s="105"/>
      <c r="C106" s="105"/>
      <c r="D106" s="106"/>
      <c r="E106" s="404"/>
      <c r="F106" s="130"/>
      <c r="G106" s="130"/>
      <c r="H106" s="490"/>
      <c r="I106" s="427"/>
      <c r="J106" s="386" t="e">
        <f>IF(AND(Q106="",#REF!&gt;0,#REF!&lt;5),K106,)</f>
        <v>#REF!</v>
      </c>
      <c r="K106" s="384" t="str">
        <f>IF(D106="","ZZZ9",IF(AND(#REF!&gt;0,#REF!&lt;5),D106&amp;#REF!,D106&amp;"9"))</f>
        <v>ZZZ9</v>
      </c>
      <c r="L106" s="388">
        <f t="shared" si="3"/>
        <v>999</v>
      </c>
      <c r="M106" s="424">
        <f t="shared" si="4"/>
        <v>999</v>
      </c>
      <c r="N106" s="419"/>
      <c r="O106" s="381"/>
      <c r="P106" s="131">
        <f t="shared" si="5"/>
        <v>999</v>
      </c>
      <c r="Q106" s="107"/>
    </row>
    <row r="107" spans="1:17" s="11" customFormat="1" ht="18.75" customHeight="1">
      <c r="A107" s="389">
        <v>101</v>
      </c>
      <c r="B107" s="105"/>
      <c r="C107" s="105"/>
      <c r="D107" s="106"/>
      <c r="E107" s="404"/>
      <c r="F107" s="130"/>
      <c r="G107" s="130"/>
      <c r="H107" s="490"/>
      <c r="I107" s="427"/>
      <c r="J107" s="386" t="e">
        <f>IF(AND(Q107="",#REF!&gt;0,#REF!&lt;5),K107,)</f>
        <v>#REF!</v>
      </c>
      <c r="K107" s="384" t="str">
        <f>IF(D107="","ZZZ9",IF(AND(#REF!&gt;0,#REF!&lt;5),D107&amp;#REF!,D107&amp;"9"))</f>
        <v>ZZZ9</v>
      </c>
      <c r="L107" s="388">
        <f t="shared" si="3"/>
        <v>999</v>
      </c>
      <c r="M107" s="424">
        <f t="shared" si="4"/>
        <v>999</v>
      </c>
      <c r="N107" s="419"/>
      <c r="O107" s="381"/>
      <c r="P107" s="131">
        <f t="shared" si="5"/>
        <v>999</v>
      </c>
      <c r="Q107" s="107"/>
    </row>
    <row r="108" spans="1:17" s="11" customFormat="1" ht="18.75" customHeight="1">
      <c r="A108" s="389">
        <v>102</v>
      </c>
      <c r="B108" s="105"/>
      <c r="C108" s="105"/>
      <c r="D108" s="106"/>
      <c r="E108" s="404"/>
      <c r="F108" s="130"/>
      <c r="G108" s="130"/>
      <c r="H108" s="490"/>
      <c r="I108" s="427"/>
      <c r="J108" s="386" t="e">
        <f>IF(AND(Q108="",#REF!&gt;0,#REF!&lt;5),K108,)</f>
        <v>#REF!</v>
      </c>
      <c r="K108" s="384" t="str">
        <f>IF(D108="","ZZZ9",IF(AND(#REF!&gt;0,#REF!&lt;5),D108&amp;#REF!,D108&amp;"9"))</f>
        <v>ZZZ9</v>
      </c>
      <c r="L108" s="388">
        <f t="shared" si="3"/>
        <v>999</v>
      </c>
      <c r="M108" s="424">
        <f t="shared" si="4"/>
        <v>999</v>
      </c>
      <c r="N108" s="419"/>
      <c r="O108" s="381"/>
      <c r="P108" s="131">
        <f t="shared" si="5"/>
        <v>999</v>
      </c>
      <c r="Q108" s="107"/>
    </row>
    <row r="109" spans="1:17" s="11" customFormat="1" ht="18.75" customHeight="1">
      <c r="A109" s="389">
        <v>103</v>
      </c>
      <c r="B109" s="105"/>
      <c r="C109" s="105"/>
      <c r="D109" s="106"/>
      <c r="E109" s="404"/>
      <c r="F109" s="130"/>
      <c r="G109" s="130"/>
      <c r="H109" s="490"/>
      <c r="I109" s="427"/>
      <c r="J109" s="386" t="e">
        <f>IF(AND(Q109="",#REF!&gt;0,#REF!&lt;5),K109,)</f>
        <v>#REF!</v>
      </c>
      <c r="K109" s="384" t="str">
        <f>IF(D109="","ZZZ9",IF(AND(#REF!&gt;0,#REF!&lt;5),D109&amp;#REF!,D109&amp;"9"))</f>
        <v>ZZZ9</v>
      </c>
      <c r="L109" s="388">
        <f t="shared" si="3"/>
        <v>999</v>
      </c>
      <c r="M109" s="424">
        <f t="shared" si="4"/>
        <v>999</v>
      </c>
      <c r="N109" s="419"/>
      <c r="O109" s="381"/>
      <c r="P109" s="131">
        <f t="shared" si="5"/>
        <v>999</v>
      </c>
      <c r="Q109" s="107"/>
    </row>
    <row r="110" spans="1:17" s="11" customFormat="1" ht="18.75" customHeight="1">
      <c r="A110" s="389">
        <v>104</v>
      </c>
      <c r="B110" s="105"/>
      <c r="C110" s="105"/>
      <c r="D110" s="106"/>
      <c r="E110" s="404"/>
      <c r="F110" s="130"/>
      <c r="G110" s="130"/>
      <c r="H110" s="490"/>
      <c r="I110" s="427"/>
      <c r="J110" s="386" t="e">
        <f>IF(AND(Q110="",#REF!&gt;0,#REF!&lt;5),K110,)</f>
        <v>#REF!</v>
      </c>
      <c r="K110" s="384" t="str">
        <f>IF(D110="","ZZZ9",IF(AND(#REF!&gt;0,#REF!&lt;5),D110&amp;#REF!,D110&amp;"9"))</f>
        <v>ZZZ9</v>
      </c>
      <c r="L110" s="388">
        <f t="shared" si="3"/>
        <v>999</v>
      </c>
      <c r="M110" s="424">
        <f t="shared" si="4"/>
        <v>999</v>
      </c>
      <c r="N110" s="419"/>
      <c r="O110" s="381"/>
      <c r="P110" s="131">
        <f t="shared" si="5"/>
        <v>999</v>
      </c>
      <c r="Q110" s="107"/>
    </row>
    <row r="111" spans="1:17" s="11" customFormat="1" ht="18.75" customHeight="1">
      <c r="A111" s="389">
        <v>105</v>
      </c>
      <c r="B111" s="105"/>
      <c r="C111" s="105"/>
      <c r="D111" s="106"/>
      <c r="E111" s="404"/>
      <c r="F111" s="130"/>
      <c r="G111" s="130"/>
      <c r="H111" s="490"/>
      <c r="I111" s="427"/>
      <c r="J111" s="386" t="e">
        <f>IF(AND(Q111="",#REF!&gt;0,#REF!&lt;5),K111,)</f>
        <v>#REF!</v>
      </c>
      <c r="K111" s="384" t="str">
        <f>IF(D111="","ZZZ9",IF(AND(#REF!&gt;0,#REF!&lt;5),D111&amp;#REF!,D111&amp;"9"))</f>
        <v>ZZZ9</v>
      </c>
      <c r="L111" s="388">
        <f t="shared" si="3"/>
        <v>999</v>
      </c>
      <c r="M111" s="424">
        <f t="shared" si="4"/>
        <v>999</v>
      </c>
      <c r="N111" s="419"/>
      <c r="O111" s="381"/>
      <c r="P111" s="131">
        <f t="shared" si="5"/>
        <v>999</v>
      </c>
      <c r="Q111" s="107"/>
    </row>
    <row r="112" spans="1:17" s="11" customFormat="1" ht="18.75" customHeight="1">
      <c r="A112" s="389">
        <v>106</v>
      </c>
      <c r="B112" s="105"/>
      <c r="C112" s="105"/>
      <c r="D112" s="106"/>
      <c r="E112" s="404"/>
      <c r="F112" s="130"/>
      <c r="G112" s="130"/>
      <c r="H112" s="490"/>
      <c r="I112" s="427"/>
      <c r="J112" s="386" t="e">
        <f>IF(AND(Q112="",#REF!&gt;0,#REF!&lt;5),K112,)</f>
        <v>#REF!</v>
      </c>
      <c r="K112" s="384" t="str">
        <f>IF(D112="","ZZZ9",IF(AND(#REF!&gt;0,#REF!&lt;5),D112&amp;#REF!,D112&amp;"9"))</f>
        <v>ZZZ9</v>
      </c>
      <c r="L112" s="388">
        <f t="shared" si="3"/>
        <v>999</v>
      </c>
      <c r="M112" s="424">
        <f t="shared" si="4"/>
        <v>999</v>
      </c>
      <c r="N112" s="419"/>
      <c r="O112" s="381"/>
      <c r="P112" s="131">
        <f t="shared" si="5"/>
        <v>999</v>
      </c>
      <c r="Q112" s="107"/>
    </row>
    <row r="113" spans="1:17" s="11" customFormat="1" ht="18.75" customHeight="1">
      <c r="A113" s="389">
        <v>107</v>
      </c>
      <c r="B113" s="105"/>
      <c r="C113" s="105"/>
      <c r="D113" s="106"/>
      <c r="E113" s="404"/>
      <c r="F113" s="130"/>
      <c r="G113" s="130"/>
      <c r="H113" s="490"/>
      <c r="I113" s="427"/>
      <c r="J113" s="386" t="e">
        <f>IF(AND(Q113="",#REF!&gt;0,#REF!&lt;5),K113,)</f>
        <v>#REF!</v>
      </c>
      <c r="K113" s="384" t="str">
        <f>IF(D113="","ZZZ9",IF(AND(#REF!&gt;0,#REF!&lt;5),D113&amp;#REF!,D113&amp;"9"))</f>
        <v>ZZZ9</v>
      </c>
      <c r="L113" s="388">
        <f t="shared" si="3"/>
        <v>999</v>
      </c>
      <c r="M113" s="424">
        <f t="shared" si="4"/>
        <v>999</v>
      </c>
      <c r="N113" s="419"/>
      <c r="O113" s="381"/>
      <c r="P113" s="131">
        <f t="shared" si="5"/>
        <v>999</v>
      </c>
      <c r="Q113" s="107"/>
    </row>
    <row r="114" spans="1:17" s="11" customFormat="1" ht="18.75" customHeight="1">
      <c r="A114" s="389">
        <v>108</v>
      </c>
      <c r="B114" s="105"/>
      <c r="C114" s="105"/>
      <c r="D114" s="106"/>
      <c r="E114" s="404"/>
      <c r="F114" s="130"/>
      <c r="G114" s="130"/>
      <c r="H114" s="490"/>
      <c r="I114" s="427"/>
      <c r="J114" s="386" t="e">
        <f>IF(AND(Q114="",#REF!&gt;0,#REF!&lt;5),K114,)</f>
        <v>#REF!</v>
      </c>
      <c r="K114" s="384" t="str">
        <f>IF(D114="","ZZZ9",IF(AND(#REF!&gt;0,#REF!&lt;5),D114&amp;#REF!,D114&amp;"9"))</f>
        <v>ZZZ9</v>
      </c>
      <c r="L114" s="388">
        <f t="shared" si="3"/>
        <v>999</v>
      </c>
      <c r="M114" s="424">
        <f t="shared" si="4"/>
        <v>999</v>
      </c>
      <c r="N114" s="419"/>
      <c r="O114" s="381"/>
      <c r="P114" s="131">
        <f t="shared" si="5"/>
        <v>999</v>
      </c>
      <c r="Q114" s="107"/>
    </row>
    <row r="115" spans="1:17" s="11" customFormat="1" ht="18.75" customHeight="1">
      <c r="A115" s="389">
        <v>109</v>
      </c>
      <c r="B115" s="105"/>
      <c r="C115" s="105"/>
      <c r="D115" s="106"/>
      <c r="E115" s="404"/>
      <c r="F115" s="130"/>
      <c r="G115" s="130"/>
      <c r="H115" s="490"/>
      <c r="I115" s="427"/>
      <c r="J115" s="386" t="e">
        <f>IF(AND(Q115="",#REF!&gt;0,#REF!&lt;5),K115,)</f>
        <v>#REF!</v>
      </c>
      <c r="K115" s="384" t="str">
        <f>IF(D115="","ZZZ9",IF(AND(#REF!&gt;0,#REF!&lt;5),D115&amp;#REF!,D115&amp;"9"))</f>
        <v>ZZZ9</v>
      </c>
      <c r="L115" s="388">
        <f t="shared" si="3"/>
        <v>999</v>
      </c>
      <c r="M115" s="424">
        <f t="shared" si="4"/>
        <v>999</v>
      </c>
      <c r="N115" s="419"/>
      <c r="O115" s="381"/>
      <c r="P115" s="131">
        <f t="shared" si="5"/>
        <v>999</v>
      </c>
      <c r="Q115" s="107"/>
    </row>
    <row r="116" spans="1:17" s="11" customFormat="1" ht="18.75" customHeight="1">
      <c r="A116" s="389">
        <v>110</v>
      </c>
      <c r="B116" s="105"/>
      <c r="C116" s="105"/>
      <c r="D116" s="106"/>
      <c r="E116" s="404"/>
      <c r="F116" s="130"/>
      <c r="G116" s="130"/>
      <c r="H116" s="490"/>
      <c r="I116" s="427"/>
      <c r="J116" s="386" t="e">
        <f>IF(AND(Q116="",#REF!&gt;0,#REF!&lt;5),K116,)</f>
        <v>#REF!</v>
      </c>
      <c r="K116" s="384" t="str">
        <f>IF(D116="","ZZZ9",IF(AND(#REF!&gt;0,#REF!&lt;5),D116&amp;#REF!,D116&amp;"9"))</f>
        <v>ZZZ9</v>
      </c>
      <c r="L116" s="388">
        <f t="shared" si="3"/>
        <v>999</v>
      </c>
      <c r="M116" s="424">
        <f t="shared" si="4"/>
        <v>999</v>
      </c>
      <c r="N116" s="419"/>
      <c r="O116" s="381"/>
      <c r="P116" s="131">
        <f t="shared" si="5"/>
        <v>999</v>
      </c>
      <c r="Q116" s="107"/>
    </row>
    <row r="117" spans="1:17" s="11" customFormat="1" ht="18.75" customHeight="1">
      <c r="A117" s="389">
        <v>111</v>
      </c>
      <c r="B117" s="105"/>
      <c r="C117" s="105"/>
      <c r="D117" s="106"/>
      <c r="E117" s="404"/>
      <c r="F117" s="130"/>
      <c r="G117" s="130"/>
      <c r="H117" s="490"/>
      <c r="I117" s="427"/>
      <c r="J117" s="386" t="e">
        <f>IF(AND(Q117="",#REF!&gt;0,#REF!&lt;5),K117,)</f>
        <v>#REF!</v>
      </c>
      <c r="K117" s="384" t="str">
        <f>IF(D117="","ZZZ9",IF(AND(#REF!&gt;0,#REF!&lt;5),D117&amp;#REF!,D117&amp;"9"))</f>
        <v>ZZZ9</v>
      </c>
      <c r="L117" s="388">
        <f t="shared" si="3"/>
        <v>999</v>
      </c>
      <c r="M117" s="424">
        <f t="shared" si="4"/>
        <v>999</v>
      </c>
      <c r="N117" s="419"/>
      <c r="O117" s="381"/>
      <c r="P117" s="131">
        <f t="shared" si="5"/>
        <v>999</v>
      </c>
      <c r="Q117" s="107"/>
    </row>
    <row r="118" spans="1:17" s="11" customFormat="1" ht="18.75" customHeight="1">
      <c r="A118" s="389">
        <v>112</v>
      </c>
      <c r="B118" s="105"/>
      <c r="C118" s="105"/>
      <c r="D118" s="106"/>
      <c r="E118" s="404"/>
      <c r="F118" s="130"/>
      <c r="G118" s="130"/>
      <c r="H118" s="490"/>
      <c r="I118" s="427"/>
      <c r="J118" s="386" t="e">
        <f>IF(AND(Q118="",#REF!&gt;0,#REF!&lt;5),K118,)</f>
        <v>#REF!</v>
      </c>
      <c r="K118" s="384" t="str">
        <f>IF(D118="","ZZZ9",IF(AND(#REF!&gt;0,#REF!&lt;5),D118&amp;#REF!,D118&amp;"9"))</f>
        <v>ZZZ9</v>
      </c>
      <c r="L118" s="388">
        <f t="shared" si="3"/>
        <v>999</v>
      </c>
      <c r="M118" s="424">
        <f t="shared" si="4"/>
        <v>999</v>
      </c>
      <c r="N118" s="419"/>
      <c r="O118" s="381"/>
      <c r="P118" s="131">
        <f t="shared" si="5"/>
        <v>999</v>
      </c>
      <c r="Q118" s="107"/>
    </row>
    <row r="119" spans="1:17" s="11" customFormat="1" ht="18.75" customHeight="1">
      <c r="A119" s="389">
        <v>113</v>
      </c>
      <c r="B119" s="105"/>
      <c r="C119" s="105"/>
      <c r="D119" s="106"/>
      <c r="E119" s="404"/>
      <c r="F119" s="130"/>
      <c r="G119" s="130"/>
      <c r="H119" s="490"/>
      <c r="I119" s="427"/>
      <c r="J119" s="386" t="e">
        <f>IF(AND(Q119="",#REF!&gt;0,#REF!&lt;5),K119,)</f>
        <v>#REF!</v>
      </c>
      <c r="K119" s="384" t="str">
        <f>IF(D119="","ZZZ9",IF(AND(#REF!&gt;0,#REF!&lt;5),D119&amp;#REF!,D119&amp;"9"))</f>
        <v>ZZZ9</v>
      </c>
      <c r="L119" s="388">
        <f t="shared" si="3"/>
        <v>999</v>
      </c>
      <c r="M119" s="424">
        <f t="shared" si="4"/>
        <v>999</v>
      </c>
      <c r="N119" s="419"/>
      <c r="O119" s="381"/>
      <c r="P119" s="131">
        <f t="shared" si="5"/>
        <v>999</v>
      </c>
      <c r="Q119" s="107"/>
    </row>
    <row r="120" spans="1:17" s="11" customFormat="1" ht="18.75" customHeight="1">
      <c r="A120" s="389">
        <v>114</v>
      </c>
      <c r="B120" s="105"/>
      <c r="C120" s="105"/>
      <c r="D120" s="106"/>
      <c r="E120" s="404"/>
      <c r="F120" s="130"/>
      <c r="G120" s="130"/>
      <c r="H120" s="490"/>
      <c r="I120" s="427"/>
      <c r="J120" s="386" t="e">
        <f>IF(AND(Q120="",#REF!&gt;0,#REF!&lt;5),K120,)</f>
        <v>#REF!</v>
      </c>
      <c r="K120" s="384" t="str">
        <f>IF(D120="","ZZZ9",IF(AND(#REF!&gt;0,#REF!&lt;5),D120&amp;#REF!,D120&amp;"9"))</f>
        <v>ZZZ9</v>
      </c>
      <c r="L120" s="388">
        <f t="shared" si="3"/>
        <v>999</v>
      </c>
      <c r="M120" s="424">
        <f t="shared" si="4"/>
        <v>999</v>
      </c>
      <c r="N120" s="419"/>
      <c r="O120" s="381"/>
      <c r="P120" s="131">
        <f t="shared" si="5"/>
        <v>999</v>
      </c>
      <c r="Q120" s="107"/>
    </row>
    <row r="121" spans="1:17" s="11" customFormat="1" ht="18.75" customHeight="1">
      <c r="A121" s="389">
        <v>115</v>
      </c>
      <c r="B121" s="105"/>
      <c r="C121" s="105"/>
      <c r="D121" s="106"/>
      <c r="E121" s="404"/>
      <c r="F121" s="130"/>
      <c r="G121" s="130"/>
      <c r="H121" s="490"/>
      <c r="I121" s="427"/>
      <c r="J121" s="386" t="e">
        <f>IF(AND(Q121="",#REF!&gt;0,#REF!&lt;5),K121,)</f>
        <v>#REF!</v>
      </c>
      <c r="K121" s="384" t="str">
        <f>IF(D121="","ZZZ9",IF(AND(#REF!&gt;0,#REF!&lt;5),D121&amp;#REF!,D121&amp;"9"))</f>
        <v>ZZZ9</v>
      </c>
      <c r="L121" s="388">
        <f t="shared" si="3"/>
        <v>999</v>
      </c>
      <c r="M121" s="424">
        <f t="shared" si="4"/>
        <v>999</v>
      </c>
      <c r="N121" s="419"/>
      <c r="O121" s="381"/>
      <c r="P121" s="131">
        <f t="shared" si="5"/>
        <v>999</v>
      </c>
      <c r="Q121" s="107"/>
    </row>
    <row r="122" spans="1:17" s="11" customFormat="1" ht="18.75" customHeight="1">
      <c r="A122" s="389">
        <v>116</v>
      </c>
      <c r="B122" s="105"/>
      <c r="C122" s="105"/>
      <c r="D122" s="106"/>
      <c r="E122" s="404"/>
      <c r="F122" s="130"/>
      <c r="G122" s="130"/>
      <c r="H122" s="490"/>
      <c r="I122" s="427"/>
      <c r="J122" s="386" t="e">
        <f>IF(AND(Q122="",#REF!&gt;0,#REF!&lt;5),K122,)</f>
        <v>#REF!</v>
      </c>
      <c r="K122" s="384" t="str">
        <f>IF(D122="","ZZZ9",IF(AND(#REF!&gt;0,#REF!&lt;5),D122&amp;#REF!,D122&amp;"9"))</f>
        <v>ZZZ9</v>
      </c>
      <c r="L122" s="388">
        <f t="shared" si="3"/>
        <v>999</v>
      </c>
      <c r="M122" s="424">
        <f t="shared" si="4"/>
        <v>999</v>
      </c>
      <c r="N122" s="419"/>
      <c r="O122" s="381"/>
      <c r="P122" s="131">
        <f t="shared" si="5"/>
        <v>999</v>
      </c>
      <c r="Q122" s="107"/>
    </row>
    <row r="123" spans="1:17" s="11" customFormat="1" ht="18.75" customHeight="1">
      <c r="A123" s="389">
        <v>117</v>
      </c>
      <c r="B123" s="105"/>
      <c r="C123" s="105"/>
      <c r="D123" s="106"/>
      <c r="E123" s="404"/>
      <c r="F123" s="130"/>
      <c r="G123" s="130"/>
      <c r="H123" s="490"/>
      <c r="I123" s="427"/>
      <c r="J123" s="386" t="e">
        <f>IF(AND(Q123="",#REF!&gt;0,#REF!&lt;5),K123,)</f>
        <v>#REF!</v>
      </c>
      <c r="K123" s="384" t="str">
        <f>IF(D123="","ZZZ9",IF(AND(#REF!&gt;0,#REF!&lt;5),D123&amp;#REF!,D123&amp;"9"))</f>
        <v>ZZZ9</v>
      </c>
      <c r="L123" s="388">
        <f t="shared" si="3"/>
        <v>999</v>
      </c>
      <c r="M123" s="424">
        <f t="shared" si="4"/>
        <v>999</v>
      </c>
      <c r="N123" s="419"/>
      <c r="O123" s="381"/>
      <c r="P123" s="131">
        <f t="shared" si="5"/>
        <v>999</v>
      </c>
      <c r="Q123" s="107"/>
    </row>
    <row r="124" spans="1:17" s="11" customFormat="1" ht="18.75" customHeight="1">
      <c r="A124" s="389">
        <v>118</v>
      </c>
      <c r="B124" s="105"/>
      <c r="C124" s="105"/>
      <c r="D124" s="106"/>
      <c r="E124" s="404"/>
      <c r="F124" s="130"/>
      <c r="G124" s="130"/>
      <c r="H124" s="490"/>
      <c r="I124" s="427"/>
      <c r="J124" s="386" t="e">
        <f>IF(AND(Q124="",#REF!&gt;0,#REF!&lt;5),K124,)</f>
        <v>#REF!</v>
      </c>
      <c r="K124" s="384" t="str">
        <f>IF(D124="","ZZZ9",IF(AND(#REF!&gt;0,#REF!&lt;5),D124&amp;#REF!,D124&amp;"9"))</f>
        <v>ZZZ9</v>
      </c>
      <c r="L124" s="388">
        <f t="shared" si="3"/>
        <v>999</v>
      </c>
      <c r="M124" s="424">
        <f t="shared" si="4"/>
        <v>999</v>
      </c>
      <c r="N124" s="419"/>
      <c r="O124" s="381"/>
      <c r="P124" s="131">
        <f t="shared" si="5"/>
        <v>999</v>
      </c>
      <c r="Q124" s="107"/>
    </row>
    <row r="125" spans="1:17" s="11" customFormat="1" ht="18.75" customHeight="1">
      <c r="A125" s="389">
        <v>119</v>
      </c>
      <c r="B125" s="105"/>
      <c r="C125" s="105"/>
      <c r="D125" s="106"/>
      <c r="E125" s="404"/>
      <c r="F125" s="130"/>
      <c r="G125" s="130"/>
      <c r="H125" s="490"/>
      <c r="I125" s="427"/>
      <c r="J125" s="386" t="e">
        <f>IF(AND(Q125="",#REF!&gt;0,#REF!&lt;5),K125,)</f>
        <v>#REF!</v>
      </c>
      <c r="K125" s="384" t="str">
        <f>IF(D125="","ZZZ9",IF(AND(#REF!&gt;0,#REF!&lt;5),D125&amp;#REF!,D125&amp;"9"))</f>
        <v>ZZZ9</v>
      </c>
      <c r="L125" s="388">
        <f t="shared" si="3"/>
        <v>999</v>
      </c>
      <c r="M125" s="424">
        <f t="shared" si="4"/>
        <v>999</v>
      </c>
      <c r="N125" s="419"/>
      <c r="O125" s="381"/>
      <c r="P125" s="131">
        <f t="shared" si="5"/>
        <v>999</v>
      </c>
      <c r="Q125" s="107"/>
    </row>
    <row r="126" spans="1:17" s="11" customFormat="1" ht="18.75" customHeight="1">
      <c r="A126" s="389">
        <v>120</v>
      </c>
      <c r="B126" s="105"/>
      <c r="C126" s="105"/>
      <c r="D126" s="106"/>
      <c r="E126" s="404"/>
      <c r="F126" s="130"/>
      <c r="G126" s="130"/>
      <c r="H126" s="490"/>
      <c r="I126" s="427"/>
      <c r="J126" s="386" t="e">
        <f>IF(AND(Q126="",#REF!&gt;0,#REF!&lt;5),K126,)</f>
        <v>#REF!</v>
      </c>
      <c r="K126" s="384" t="str">
        <f>IF(D126="","ZZZ9",IF(AND(#REF!&gt;0,#REF!&lt;5),D126&amp;#REF!,D126&amp;"9"))</f>
        <v>ZZZ9</v>
      </c>
      <c r="L126" s="388">
        <f t="shared" si="3"/>
        <v>999</v>
      </c>
      <c r="M126" s="424">
        <f t="shared" si="4"/>
        <v>999</v>
      </c>
      <c r="N126" s="419"/>
      <c r="O126" s="381"/>
      <c r="P126" s="131">
        <f t="shared" si="5"/>
        <v>999</v>
      </c>
      <c r="Q126" s="107"/>
    </row>
    <row r="127" spans="1:17" s="11" customFormat="1" ht="18.75" customHeight="1">
      <c r="A127" s="389">
        <v>121</v>
      </c>
      <c r="B127" s="105"/>
      <c r="C127" s="105"/>
      <c r="D127" s="106"/>
      <c r="E127" s="404"/>
      <c r="F127" s="130"/>
      <c r="G127" s="130"/>
      <c r="H127" s="490"/>
      <c r="I127" s="427"/>
      <c r="J127" s="386" t="e">
        <f>IF(AND(Q127="",#REF!&gt;0,#REF!&lt;5),K127,)</f>
        <v>#REF!</v>
      </c>
      <c r="K127" s="384" t="str">
        <f>IF(D127="","ZZZ9",IF(AND(#REF!&gt;0,#REF!&lt;5),D127&amp;#REF!,D127&amp;"9"))</f>
        <v>ZZZ9</v>
      </c>
      <c r="L127" s="388">
        <f t="shared" si="3"/>
        <v>999</v>
      </c>
      <c r="M127" s="424">
        <f t="shared" si="4"/>
        <v>999</v>
      </c>
      <c r="N127" s="419"/>
      <c r="O127" s="381"/>
      <c r="P127" s="131">
        <f t="shared" si="5"/>
        <v>999</v>
      </c>
      <c r="Q127" s="107"/>
    </row>
    <row r="128" spans="1:17" s="11" customFormat="1" ht="18.75" customHeight="1">
      <c r="A128" s="389">
        <v>122</v>
      </c>
      <c r="B128" s="105"/>
      <c r="C128" s="105"/>
      <c r="D128" s="106"/>
      <c r="E128" s="404"/>
      <c r="F128" s="130"/>
      <c r="G128" s="130"/>
      <c r="H128" s="490"/>
      <c r="I128" s="427"/>
      <c r="J128" s="386" t="e">
        <f>IF(AND(Q128="",#REF!&gt;0,#REF!&lt;5),K128,)</f>
        <v>#REF!</v>
      </c>
      <c r="K128" s="384" t="str">
        <f>IF(D128="","ZZZ9",IF(AND(#REF!&gt;0,#REF!&lt;5),D128&amp;#REF!,D128&amp;"9"))</f>
        <v>ZZZ9</v>
      </c>
      <c r="L128" s="388">
        <f t="shared" si="3"/>
        <v>999</v>
      </c>
      <c r="M128" s="424">
        <f t="shared" si="4"/>
        <v>999</v>
      </c>
      <c r="N128" s="419"/>
      <c r="O128" s="381"/>
      <c r="P128" s="131">
        <f t="shared" si="5"/>
        <v>999</v>
      </c>
      <c r="Q128" s="107"/>
    </row>
    <row r="129" spans="1:17" s="11" customFormat="1" ht="18.75" customHeight="1">
      <c r="A129" s="389">
        <v>123</v>
      </c>
      <c r="B129" s="105"/>
      <c r="C129" s="105"/>
      <c r="D129" s="106"/>
      <c r="E129" s="404"/>
      <c r="F129" s="130"/>
      <c r="G129" s="130"/>
      <c r="H129" s="490"/>
      <c r="I129" s="427"/>
      <c r="J129" s="386" t="e">
        <f>IF(AND(Q129="",#REF!&gt;0,#REF!&lt;5),K129,)</f>
        <v>#REF!</v>
      </c>
      <c r="K129" s="384" t="str">
        <f>IF(D129="","ZZZ9",IF(AND(#REF!&gt;0,#REF!&lt;5),D129&amp;#REF!,D129&amp;"9"))</f>
        <v>ZZZ9</v>
      </c>
      <c r="L129" s="388">
        <f t="shared" si="3"/>
        <v>999</v>
      </c>
      <c r="M129" s="424">
        <f t="shared" si="4"/>
        <v>999</v>
      </c>
      <c r="N129" s="419"/>
      <c r="O129" s="381"/>
      <c r="P129" s="131">
        <f t="shared" si="5"/>
        <v>999</v>
      </c>
      <c r="Q129" s="107"/>
    </row>
    <row r="130" spans="1:17" s="11" customFormat="1" ht="18.75" customHeight="1">
      <c r="A130" s="389">
        <v>124</v>
      </c>
      <c r="B130" s="105"/>
      <c r="C130" s="105"/>
      <c r="D130" s="106"/>
      <c r="E130" s="404"/>
      <c r="F130" s="130"/>
      <c r="G130" s="130"/>
      <c r="H130" s="490"/>
      <c r="I130" s="427"/>
      <c r="J130" s="386" t="e">
        <f>IF(AND(Q130="",#REF!&gt;0,#REF!&lt;5),K130,)</f>
        <v>#REF!</v>
      </c>
      <c r="K130" s="384" t="str">
        <f>IF(D130="","ZZZ9",IF(AND(#REF!&gt;0,#REF!&lt;5),D130&amp;#REF!,D130&amp;"9"))</f>
        <v>ZZZ9</v>
      </c>
      <c r="L130" s="388">
        <f t="shared" si="3"/>
        <v>999</v>
      </c>
      <c r="M130" s="424">
        <f t="shared" si="4"/>
        <v>999</v>
      </c>
      <c r="N130" s="419"/>
      <c r="O130" s="381"/>
      <c r="P130" s="131">
        <f t="shared" si="5"/>
        <v>999</v>
      </c>
      <c r="Q130" s="107"/>
    </row>
    <row r="131" spans="1:17" s="11" customFormat="1" ht="18.75" customHeight="1">
      <c r="A131" s="389">
        <v>125</v>
      </c>
      <c r="B131" s="105"/>
      <c r="C131" s="105"/>
      <c r="D131" s="106"/>
      <c r="E131" s="404"/>
      <c r="F131" s="130"/>
      <c r="G131" s="130"/>
      <c r="H131" s="490"/>
      <c r="I131" s="427"/>
      <c r="J131" s="386" t="e">
        <f>IF(AND(Q131="",#REF!&gt;0,#REF!&lt;5),K131,)</f>
        <v>#REF!</v>
      </c>
      <c r="K131" s="384" t="str">
        <f>IF(D131="","ZZZ9",IF(AND(#REF!&gt;0,#REF!&lt;5),D131&amp;#REF!,D131&amp;"9"))</f>
        <v>ZZZ9</v>
      </c>
      <c r="L131" s="388">
        <f t="shared" si="3"/>
        <v>999</v>
      </c>
      <c r="M131" s="424">
        <f t="shared" si="4"/>
        <v>999</v>
      </c>
      <c r="N131" s="419"/>
      <c r="O131" s="381"/>
      <c r="P131" s="131">
        <f t="shared" si="5"/>
        <v>999</v>
      </c>
      <c r="Q131" s="107"/>
    </row>
    <row r="132" spans="1:17" s="11" customFormat="1" ht="18.75" customHeight="1">
      <c r="A132" s="389">
        <v>126</v>
      </c>
      <c r="B132" s="105"/>
      <c r="C132" s="105"/>
      <c r="D132" s="106"/>
      <c r="E132" s="404"/>
      <c r="F132" s="130"/>
      <c r="G132" s="130"/>
      <c r="H132" s="490"/>
      <c r="I132" s="427"/>
      <c r="J132" s="386" t="e">
        <f>IF(AND(Q132="",#REF!&gt;0,#REF!&lt;5),K132,)</f>
        <v>#REF!</v>
      </c>
      <c r="K132" s="384" t="str">
        <f>IF(D132="","ZZZ9",IF(AND(#REF!&gt;0,#REF!&lt;5),D132&amp;#REF!,D132&amp;"9"))</f>
        <v>ZZZ9</v>
      </c>
      <c r="L132" s="388">
        <f t="shared" si="3"/>
        <v>999</v>
      </c>
      <c r="M132" s="424">
        <f t="shared" si="4"/>
        <v>999</v>
      </c>
      <c r="N132" s="419"/>
      <c r="O132" s="381"/>
      <c r="P132" s="131">
        <f t="shared" si="5"/>
        <v>999</v>
      </c>
      <c r="Q132" s="107"/>
    </row>
    <row r="133" spans="1:17" s="11" customFormat="1" ht="18.75" customHeight="1">
      <c r="A133" s="389">
        <v>127</v>
      </c>
      <c r="B133" s="105"/>
      <c r="C133" s="105"/>
      <c r="D133" s="106"/>
      <c r="E133" s="404"/>
      <c r="F133" s="130"/>
      <c r="G133" s="130"/>
      <c r="H133" s="490"/>
      <c r="I133" s="427"/>
      <c r="J133" s="386" t="e">
        <f>IF(AND(Q133="",#REF!&gt;0,#REF!&lt;5),K133,)</f>
        <v>#REF!</v>
      </c>
      <c r="K133" s="384" t="str">
        <f>IF(D133="","ZZZ9",IF(AND(#REF!&gt;0,#REF!&lt;5),D133&amp;#REF!,D133&amp;"9"))</f>
        <v>ZZZ9</v>
      </c>
      <c r="L133" s="388">
        <f t="shared" si="3"/>
        <v>999</v>
      </c>
      <c r="M133" s="424">
        <f t="shared" si="4"/>
        <v>999</v>
      </c>
      <c r="N133" s="419"/>
      <c r="O133" s="381"/>
      <c r="P133" s="131">
        <f t="shared" si="5"/>
        <v>999</v>
      </c>
      <c r="Q133" s="107"/>
    </row>
    <row r="134" spans="1:17" s="11" customFormat="1" ht="18.75" customHeight="1">
      <c r="A134" s="389">
        <v>128</v>
      </c>
      <c r="B134" s="105"/>
      <c r="C134" s="105"/>
      <c r="D134" s="106"/>
      <c r="E134" s="404"/>
      <c r="F134" s="130"/>
      <c r="G134" s="130"/>
      <c r="H134" s="490"/>
      <c r="I134" s="427"/>
      <c r="J134" s="386" t="e">
        <f>IF(AND(Q134="",#REF!&gt;0,#REF!&lt;5),K134,)</f>
        <v>#REF!</v>
      </c>
      <c r="K134" s="384" t="str">
        <f>IF(D134="","ZZZ9",IF(AND(#REF!&gt;0,#REF!&lt;5),D134&amp;#REF!,D134&amp;"9"))</f>
        <v>ZZZ9</v>
      </c>
      <c r="L134" s="388">
        <f t="shared" si="3"/>
        <v>999</v>
      </c>
      <c r="M134" s="424">
        <f t="shared" si="4"/>
        <v>999</v>
      </c>
      <c r="N134" s="419"/>
      <c r="O134" s="425"/>
      <c r="P134" s="426">
        <f t="shared" si="5"/>
        <v>999</v>
      </c>
      <c r="Q134" s="427"/>
    </row>
    <row r="135" spans="1:17" ht="12.75">
      <c r="A135" s="389">
        <v>129</v>
      </c>
      <c r="B135" s="105"/>
      <c r="C135" s="105"/>
      <c r="D135" s="106"/>
      <c r="E135" s="404"/>
      <c r="F135" s="130"/>
      <c r="G135" s="130"/>
      <c r="H135" s="490"/>
      <c r="I135" s="427"/>
      <c r="J135" s="386" t="e">
        <f>IF(AND(Q135="",#REF!&gt;0,#REF!&lt;5),K135,)</f>
        <v>#REF!</v>
      </c>
      <c r="K135" s="384" t="str">
        <f>IF(D135="","ZZZ9",IF(AND(#REF!&gt;0,#REF!&lt;5),D135&amp;#REF!,D135&amp;"9"))</f>
        <v>ZZZ9</v>
      </c>
      <c r="L135" s="388">
        <f t="shared" si="3"/>
        <v>999</v>
      </c>
      <c r="M135" s="424">
        <f t="shared" si="4"/>
        <v>999</v>
      </c>
      <c r="N135" s="419"/>
      <c r="O135" s="381"/>
      <c r="P135" s="131">
        <f t="shared" si="5"/>
        <v>999</v>
      </c>
      <c r="Q135" s="107"/>
    </row>
    <row r="136" spans="1:17" ht="12.75">
      <c r="A136" s="389">
        <v>130</v>
      </c>
      <c r="B136" s="105"/>
      <c r="C136" s="105"/>
      <c r="D136" s="106"/>
      <c r="E136" s="404"/>
      <c r="F136" s="130"/>
      <c r="G136" s="130"/>
      <c r="H136" s="490"/>
      <c r="I136" s="427"/>
      <c r="J136" s="386" t="e">
        <f>IF(AND(Q136="",#REF!&gt;0,#REF!&lt;5),K136,)</f>
        <v>#REF!</v>
      </c>
      <c r="K136" s="384" t="str">
        <f>IF(D136="","ZZZ9",IF(AND(#REF!&gt;0,#REF!&lt;5),D136&amp;#REF!,D136&amp;"9"))</f>
        <v>ZZZ9</v>
      </c>
      <c r="L136" s="388">
        <f t="shared" si="3"/>
        <v>999</v>
      </c>
      <c r="M136" s="424">
        <f t="shared" si="4"/>
        <v>999</v>
      </c>
      <c r="N136" s="419"/>
      <c r="O136" s="381"/>
      <c r="P136" s="131">
        <f t="shared" si="5"/>
        <v>999</v>
      </c>
      <c r="Q136" s="107"/>
    </row>
    <row r="137" spans="1:17" ht="12.75">
      <c r="A137" s="389">
        <v>131</v>
      </c>
      <c r="B137" s="105"/>
      <c r="C137" s="105"/>
      <c r="D137" s="106"/>
      <c r="E137" s="404"/>
      <c r="F137" s="130"/>
      <c r="G137" s="130"/>
      <c r="H137" s="490"/>
      <c r="I137" s="427"/>
      <c r="J137" s="386" t="e">
        <f>IF(AND(Q137="",#REF!&gt;0,#REF!&lt;5),K137,)</f>
        <v>#REF!</v>
      </c>
      <c r="K137" s="384" t="str">
        <f>IF(D137="","ZZZ9",IF(AND(#REF!&gt;0,#REF!&lt;5),D137&amp;#REF!,D137&amp;"9"))</f>
        <v>ZZZ9</v>
      </c>
      <c r="L137" s="388">
        <f t="shared" si="3"/>
        <v>999</v>
      </c>
      <c r="M137" s="424">
        <f t="shared" si="4"/>
        <v>999</v>
      </c>
      <c r="N137" s="419"/>
      <c r="O137" s="381"/>
      <c r="P137" s="131">
        <f t="shared" si="5"/>
        <v>999</v>
      </c>
      <c r="Q137" s="107"/>
    </row>
    <row r="138" spans="1:17" ht="12.75">
      <c r="A138" s="389">
        <v>132</v>
      </c>
      <c r="B138" s="105"/>
      <c r="C138" s="105"/>
      <c r="D138" s="106"/>
      <c r="E138" s="404"/>
      <c r="F138" s="130"/>
      <c r="G138" s="130"/>
      <c r="H138" s="490"/>
      <c r="I138" s="427"/>
      <c r="J138" s="386" t="e">
        <f>IF(AND(Q138="",#REF!&gt;0,#REF!&lt;5),K138,)</f>
        <v>#REF!</v>
      </c>
      <c r="K138" s="384" t="str">
        <f>IF(D138="","ZZZ9",IF(AND(#REF!&gt;0,#REF!&lt;5),D138&amp;#REF!,D138&amp;"9"))</f>
        <v>ZZZ9</v>
      </c>
      <c r="L138" s="388">
        <f t="shared" si="3"/>
        <v>999</v>
      </c>
      <c r="M138" s="424">
        <f t="shared" si="4"/>
        <v>999</v>
      </c>
      <c r="N138" s="419"/>
      <c r="O138" s="381"/>
      <c r="P138" s="131">
        <f t="shared" si="5"/>
        <v>999</v>
      </c>
      <c r="Q138" s="107"/>
    </row>
    <row r="139" spans="1:17" ht="12.75">
      <c r="A139" s="389">
        <v>133</v>
      </c>
      <c r="B139" s="105"/>
      <c r="C139" s="105"/>
      <c r="D139" s="106"/>
      <c r="E139" s="404"/>
      <c r="F139" s="130"/>
      <c r="G139" s="130"/>
      <c r="H139" s="490"/>
      <c r="I139" s="427"/>
      <c r="J139" s="386" t="e">
        <f>IF(AND(Q139="",#REF!&gt;0,#REF!&lt;5),K139,)</f>
        <v>#REF!</v>
      </c>
      <c r="K139" s="384" t="str">
        <f>IF(D139="","ZZZ9",IF(AND(#REF!&gt;0,#REF!&lt;5),D139&amp;#REF!,D139&amp;"9"))</f>
        <v>ZZZ9</v>
      </c>
      <c r="L139" s="388">
        <f t="shared" si="3"/>
        <v>999</v>
      </c>
      <c r="M139" s="424">
        <f t="shared" si="4"/>
        <v>999</v>
      </c>
      <c r="N139" s="419"/>
      <c r="O139" s="381"/>
      <c r="P139" s="131">
        <f t="shared" si="5"/>
        <v>999</v>
      </c>
      <c r="Q139" s="107"/>
    </row>
    <row r="140" spans="1:17" ht="12.75">
      <c r="A140" s="389">
        <v>134</v>
      </c>
      <c r="B140" s="105"/>
      <c r="C140" s="105"/>
      <c r="D140" s="106"/>
      <c r="E140" s="404"/>
      <c r="F140" s="130"/>
      <c r="G140" s="130"/>
      <c r="H140" s="490"/>
      <c r="I140" s="427"/>
      <c r="J140" s="386" t="e">
        <f>IF(AND(Q140="",#REF!&gt;0,#REF!&lt;5),K140,)</f>
        <v>#REF!</v>
      </c>
      <c r="K140" s="384" t="str">
        <f>IF(D140="","ZZZ9",IF(AND(#REF!&gt;0,#REF!&lt;5),D140&amp;#REF!,D140&amp;"9"))</f>
        <v>ZZZ9</v>
      </c>
      <c r="L140" s="388">
        <f t="shared" si="3"/>
        <v>999</v>
      </c>
      <c r="M140" s="424">
        <f t="shared" si="4"/>
        <v>999</v>
      </c>
      <c r="N140" s="419"/>
      <c r="O140" s="381"/>
      <c r="P140" s="131">
        <f t="shared" si="5"/>
        <v>999</v>
      </c>
      <c r="Q140" s="107"/>
    </row>
    <row r="141" spans="1:17" ht="12.75">
      <c r="A141" s="389">
        <v>135</v>
      </c>
      <c r="B141" s="105"/>
      <c r="C141" s="105"/>
      <c r="D141" s="106"/>
      <c r="E141" s="404"/>
      <c r="F141" s="130"/>
      <c r="G141" s="130"/>
      <c r="H141" s="490"/>
      <c r="I141" s="427"/>
      <c r="J141" s="386" t="e">
        <f>IF(AND(Q141="",#REF!&gt;0,#REF!&lt;5),K141,)</f>
        <v>#REF!</v>
      </c>
      <c r="K141" s="384" t="str">
        <f>IF(D141="","ZZZ9",IF(AND(#REF!&gt;0,#REF!&lt;5),D141&amp;#REF!,D141&amp;"9"))</f>
        <v>ZZZ9</v>
      </c>
      <c r="L141" s="388">
        <f t="shared" si="3"/>
        <v>999</v>
      </c>
      <c r="M141" s="424">
        <f t="shared" si="4"/>
        <v>999</v>
      </c>
      <c r="N141" s="419"/>
      <c r="O141" s="425"/>
      <c r="P141" s="426">
        <f t="shared" si="5"/>
        <v>999</v>
      </c>
      <c r="Q141" s="427"/>
    </row>
    <row r="142" spans="1:17" ht="12.75">
      <c r="A142" s="389">
        <v>136</v>
      </c>
      <c r="B142" s="105"/>
      <c r="C142" s="105"/>
      <c r="D142" s="106"/>
      <c r="E142" s="404"/>
      <c r="F142" s="130"/>
      <c r="G142" s="130"/>
      <c r="H142" s="490"/>
      <c r="I142" s="427"/>
      <c r="J142" s="386" t="e">
        <f>IF(AND(Q142="",#REF!&gt;0,#REF!&lt;5),K142,)</f>
        <v>#REF!</v>
      </c>
      <c r="K142" s="384" t="str">
        <f>IF(D142="","ZZZ9",IF(AND(#REF!&gt;0,#REF!&lt;5),D142&amp;#REF!,D142&amp;"9"))</f>
        <v>ZZZ9</v>
      </c>
      <c r="L142" s="388">
        <f t="shared" si="3"/>
        <v>999</v>
      </c>
      <c r="M142" s="424">
        <f t="shared" si="4"/>
        <v>999</v>
      </c>
      <c r="N142" s="419"/>
      <c r="O142" s="381"/>
      <c r="P142" s="131">
        <f t="shared" si="5"/>
        <v>999</v>
      </c>
      <c r="Q142" s="107"/>
    </row>
    <row r="143" spans="1:17" ht="12.75">
      <c r="A143" s="389">
        <v>137</v>
      </c>
      <c r="B143" s="105"/>
      <c r="C143" s="105"/>
      <c r="D143" s="106"/>
      <c r="E143" s="404"/>
      <c r="F143" s="130"/>
      <c r="G143" s="130"/>
      <c r="H143" s="490"/>
      <c r="I143" s="427"/>
      <c r="J143" s="386" t="e">
        <f>IF(AND(Q143="",#REF!&gt;0,#REF!&lt;5),K143,)</f>
        <v>#REF!</v>
      </c>
      <c r="K143" s="384" t="str">
        <f>IF(D143="","ZZZ9",IF(AND(#REF!&gt;0,#REF!&lt;5),D143&amp;#REF!,D143&amp;"9"))</f>
        <v>ZZZ9</v>
      </c>
      <c r="L143" s="388">
        <f t="shared" si="3"/>
        <v>999</v>
      </c>
      <c r="M143" s="424">
        <f t="shared" si="4"/>
        <v>999</v>
      </c>
      <c r="N143" s="419"/>
      <c r="O143" s="381"/>
      <c r="P143" s="131">
        <f t="shared" si="5"/>
        <v>999</v>
      </c>
      <c r="Q143" s="107"/>
    </row>
    <row r="144" spans="1:17" ht="12.75">
      <c r="A144" s="389">
        <v>138</v>
      </c>
      <c r="B144" s="105"/>
      <c r="C144" s="105"/>
      <c r="D144" s="106"/>
      <c r="E144" s="404"/>
      <c r="F144" s="130"/>
      <c r="G144" s="130"/>
      <c r="H144" s="490"/>
      <c r="I144" s="427"/>
      <c r="J144" s="386" t="e">
        <f>IF(AND(Q144="",#REF!&gt;0,#REF!&lt;5),K144,)</f>
        <v>#REF!</v>
      </c>
      <c r="K144" s="384" t="str">
        <f>IF(D144="","ZZZ9",IF(AND(#REF!&gt;0,#REF!&lt;5),D144&amp;#REF!,D144&amp;"9"))</f>
        <v>ZZZ9</v>
      </c>
      <c r="L144" s="388">
        <f t="shared" si="3"/>
        <v>999</v>
      </c>
      <c r="M144" s="424">
        <f t="shared" si="4"/>
        <v>999</v>
      </c>
      <c r="N144" s="419"/>
      <c r="O144" s="381"/>
      <c r="P144" s="131">
        <f t="shared" si="5"/>
        <v>999</v>
      </c>
      <c r="Q144" s="107"/>
    </row>
    <row r="145" spans="1:17" ht="12.75">
      <c r="A145" s="389">
        <v>139</v>
      </c>
      <c r="B145" s="105"/>
      <c r="C145" s="105"/>
      <c r="D145" s="106"/>
      <c r="E145" s="404"/>
      <c r="F145" s="130"/>
      <c r="G145" s="130"/>
      <c r="H145" s="490"/>
      <c r="I145" s="427"/>
      <c r="J145" s="386" t="e">
        <f>IF(AND(Q145="",#REF!&gt;0,#REF!&lt;5),K145,)</f>
        <v>#REF!</v>
      </c>
      <c r="K145" s="384" t="str">
        <f>IF(D145="","ZZZ9",IF(AND(#REF!&gt;0,#REF!&lt;5),D145&amp;#REF!,D145&amp;"9"))</f>
        <v>ZZZ9</v>
      </c>
      <c r="L145" s="388">
        <f t="shared" si="3"/>
        <v>999</v>
      </c>
      <c r="M145" s="424">
        <f t="shared" si="4"/>
        <v>999</v>
      </c>
      <c r="N145" s="419"/>
      <c r="O145" s="381"/>
      <c r="P145" s="131">
        <f t="shared" si="5"/>
        <v>999</v>
      </c>
      <c r="Q145" s="107"/>
    </row>
    <row r="146" spans="1:17" ht="12.75">
      <c r="A146" s="389">
        <v>140</v>
      </c>
      <c r="B146" s="105"/>
      <c r="C146" s="105"/>
      <c r="D146" s="106"/>
      <c r="E146" s="404"/>
      <c r="F146" s="130"/>
      <c r="G146" s="130"/>
      <c r="H146" s="490"/>
      <c r="I146" s="427"/>
      <c r="J146" s="386" t="e">
        <f>IF(AND(Q146="",#REF!&gt;0,#REF!&lt;5),K146,)</f>
        <v>#REF!</v>
      </c>
      <c r="K146" s="384" t="str">
        <f>IF(D146="","ZZZ9",IF(AND(#REF!&gt;0,#REF!&lt;5),D146&amp;#REF!,D146&amp;"9"))</f>
        <v>ZZZ9</v>
      </c>
      <c r="L146" s="388">
        <f t="shared" si="3"/>
        <v>999</v>
      </c>
      <c r="M146" s="424">
        <f t="shared" si="4"/>
        <v>999</v>
      </c>
      <c r="N146" s="419"/>
      <c r="O146" s="381"/>
      <c r="P146" s="131">
        <f t="shared" si="5"/>
        <v>999</v>
      </c>
      <c r="Q146" s="107"/>
    </row>
    <row r="147" spans="1:17" ht="12.75">
      <c r="A147" s="389">
        <v>141</v>
      </c>
      <c r="B147" s="105"/>
      <c r="C147" s="105"/>
      <c r="D147" s="106"/>
      <c r="E147" s="404"/>
      <c r="F147" s="130"/>
      <c r="G147" s="130"/>
      <c r="H147" s="490"/>
      <c r="I147" s="427"/>
      <c r="J147" s="386" t="e">
        <f>IF(AND(Q147="",#REF!&gt;0,#REF!&lt;5),K147,)</f>
        <v>#REF!</v>
      </c>
      <c r="K147" s="384" t="str">
        <f>IF(D147="","ZZZ9",IF(AND(#REF!&gt;0,#REF!&lt;5),D147&amp;#REF!,D147&amp;"9"))</f>
        <v>ZZZ9</v>
      </c>
      <c r="L147" s="388">
        <f t="shared" si="3"/>
        <v>999</v>
      </c>
      <c r="M147" s="424">
        <f t="shared" si="4"/>
        <v>999</v>
      </c>
      <c r="N147" s="419"/>
      <c r="O147" s="381"/>
      <c r="P147" s="131">
        <f t="shared" si="5"/>
        <v>999</v>
      </c>
      <c r="Q147" s="107"/>
    </row>
    <row r="148" spans="1:17" ht="12.75">
      <c r="A148" s="389">
        <v>142</v>
      </c>
      <c r="B148" s="105"/>
      <c r="C148" s="105"/>
      <c r="D148" s="106"/>
      <c r="E148" s="404"/>
      <c r="F148" s="130"/>
      <c r="G148" s="130"/>
      <c r="H148" s="490"/>
      <c r="I148" s="427"/>
      <c r="J148" s="386" t="e">
        <f>IF(AND(Q148="",#REF!&gt;0,#REF!&lt;5),K148,)</f>
        <v>#REF!</v>
      </c>
      <c r="K148" s="384" t="str">
        <f>IF(D148="","ZZZ9",IF(AND(#REF!&gt;0,#REF!&lt;5),D148&amp;#REF!,D148&amp;"9"))</f>
        <v>ZZZ9</v>
      </c>
      <c r="L148" s="388">
        <f t="shared" si="3"/>
        <v>999</v>
      </c>
      <c r="M148" s="424">
        <f t="shared" si="4"/>
        <v>999</v>
      </c>
      <c r="N148" s="419"/>
      <c r="O148" s="425"/>
      <c r="P148" s="426">
        <f t="shared" si="5"/>
        <v>999</v>
      </c>
      <c r="Q148" s="427"/>
    </row>
    <row r="149" spans="1:17" ht="12.75">
      <c r="A149" s="389">
        <v>143</v>
      </c>
      <c r="B149" s="105"/>
      <c r="C149" s="105"/>
      <c r="D149" s="106"/>
      <c r="E149" s="404"/>
      <c r="F149" s="130"/>
      <c r="G149" s="130"/>
      <c r="H149" s="490"/>
      <c r="I149" s="427"/>
      <c r="J149" s="386" t="e">
        <f>IF(AND(Q149="",#REF!&gt;0,#REF!&lt;5),K149,)</f>
        <v>#REF!</v>
      </c>
      <c r="K149" s="384" t="str">
        <f>IF(D149="","ZZZ9",IF(AND(#REF!&gt;0,#REF!&lt;5),D149&amp;#REF!,D149&amp;"9"))</f>
        <v>ZZZ9</v>
      </c>
      <c r="L149" s="388">
        <f t="shared" si="3"/>
        <v>999</v>
      </c>
      <c r="M149" s="424">
        <f t="shared" si="4"/>
        <v>999</v>
      </c>
      <c r="N149" s="419"/>
      <c r="O149" s="381"/>
      <c r="P149" s="131">
        <f t="shared" si="5"/>
        <v>999</v>
      </c>
      <c r="Q149" s="107"/>
    </row>
    <row r="150" spans="1:17" ht="12.75">
      <c r="A150" s="389">
        <v>144</v>
      </c>
      <c r="B150" s="105"/>
      <c r="C150" s="105"/>
      <c r="D150" s="106"/>
      <c r="E150" s="404"/>
      <c r="F150" s="130"/>
      <c r="G150" s="130"/>
      <c r="H150" s="490"/>
      <c r="I150" s="427"/>
      <c r="J150" s="386" t="e">
        <f>IF(AND(Q150="",#REF!&gt;0,#REF!&lt;5),K150,)</f>
        <v>#REF!</v>
      </c>
      <c r="K150" s="384" t="str">
        <f>IF(D150="","ZZZ9",IF(AND(#REF!&gt;0,#REF!&lt;5),D150&amp;#REF!,D150&amp;"9"))</f>
        <v>ZZZ9</v>
      </c>
      <c r="L150" s="388">
        <f t="shared" si="3"/>
        <v>999</v>
      </c>
      <c r="M150" s="424">
        <f t="shared" si="4"/>
        <v>999</v>
      </c>
      <c r="N150" s="419"/>
      <c r="O150" s="381"/>
      <c r="P150" s="131">
        <f t="shared" si="5"/>
        <v>999</v>
      </c>
      <c r="Q150" s="107"/>
    </row>
    <row r="151" spans="1:17" ht="12.75">
      <c r="A151" s="389">
        <v>145</v>
      </c>
      <c r="B151" s="105"/>
      <c r="C151" s="105"/>
      <c r="D151" s="106"/>
      <c r="E151" s="404"/>
      <c r="F151" s="130"/>
      <c r="G151" s="130"/>
      <c r="H151" s="490"/>
      <c r="I151" s="427"/>
      <c r="J151" s="386" t="e">
        <f>IF(AND(Q151="",#REF!&gt;0,#REF!&lt;5),K151,)</f>
        <v>#REF!</v>
      </c>
      <c r="K151" s="384" t="str">
        <f>IF(D151="","ZZZ9",IF(AND(#REF!&gt;0,#REF!&lt;5),D151&amp;#REF!,D151&amp;"9"))</f>
        <v>ZZZ9</v>
      </c>
      <c r="L151" s="388">
        <f t="shared" si="3"/>
        <v>999</v>
      </c>
      <c r="M151" s="424">
        <f t="shared" si="4"/>
        <v>999</v>
      </c>
      <c r="N151" s="419"/>
      <c r="O151" s="381"/>
      <c r="P151" s="131">
        <f t="shared" si="5"/>
        <v>999</v>
      </c>
      <c r="Q151" s="107"/>
    </row>
    <row r="152" spans="1:17" ht="12.75">
      <c r="A152" s="389">
        <v>146</v>
      </c>
      <c r="B152" s="105"/>
      <c r="C152" s="105"/>
      <c r="D152" s="106"/>
      <c r="E152" s="404"/>
      <c r="F152" s="130"/>
      <c r="G152" s="130"/>
      <c r="H152" s="490"/>
      <c r="I152" s="427"/>
      <c r="J152" s="386" t="e">
        <f>IF(AND(Q152="",#REF!&gt;0,#REF!&lt;5),K152,)</f>
        <v>#REF!</v>
      </c>
      <c r="K152" s="384" t="str">
        <f>IF(D152="","ZZZ9",IF(AND(#REF!&gt;0,#REF!&lt;5),D152&amp;#REF!,D152&amp;"9"))</f>
        <v>ZZZ9</v>
      </c>
      <c r="L152" s="388">
        <f t="shared" si="3"/>
        <v>999</v>
      </c>
      <c r="M152" s="424">
        <f t="shared" si="4"/>
        <v>999</v>
      </c>
      <c r="N152" s="419"/>
      <c r="O152" s="381"/>
      <c r="P152" s="131">
        <f t="shared" si="5"/>
        <v>999</v>
      </c>
      <c r="Q152" s="107"/>
    </row>
    <row r="153" spans="1:17" ht="12.75">
      <c r="A153" s="389">
        <v>147</v>
      </c>
      <c r="B153" s="105"/>
      <c r="C153" s="105"/>
      <c r="D153" s="106"/>
      <c r="E153" s="404"/>
      <c r="F153" s="130"/>
      <c r="G153" s="130"/>
      <c r="H153" s="490"/>
      <c r="I153" s="427"/>
      <c r="J153" s="386" t="e">
        <f>IF(AND(Q153="",#REF!&gt;0,#REF!&lt;5),K153,)</f>
        <v>#REF!</v>
      </c>
      <c r="K153" s="384" t="str">
        <f>IF(D153="","ZZZ9",IF(AND(#REF!&gt;0,#REF!&lt;5),D153&amp;#REF!,D153&amp;"9"))</f>
        <v>ZZZ9</v>
      </c>
      <c r="L153" s="388">
        <f t="shared" si="3"/>
        <v>999</v>
      </c>
      <c r="M153" s="424">
        <f t="shared" si="4"/>
        <v>999</v>
      </c>
      <c r="N153" s="419"/>
      <c r="O153" s="381"/>
      <c r="P153" s="131">
        <f t="shared" si="5"/>
        <v>999</v>
      </c>
      <c r="Q153" s="107"/>
    </row>
    <row r="154" spans="1:17" ht="12.75">
      <c r="A154" s="389">
        <v>148</v>
      </c>
      <c r="B154" s="105"/>
      <c r="C154" s="105"/>
      <c r="D154" s="106"/>
      <c r="E154" s="404"/>
      <c r="F154" s="130"/>
      <c r="G154" s="130"/>
      <c r="H154" s="490"/>
      <c r="I154" s="427"/>
      <c r="J154" s="386" t="e">
        <f>IF(AND(Q154="",#REF!&gt;0,#REF!&lt;5),K154,)</f>
        <v>#REF!</v>
      </c>
      <c r="K154" s="384" t="str">
        <f>IF(D154="","ZZZ9",IF(AND(#REF!&gt;0,#REF!&lt;5),D154&amp;#REF!,D154&amp;"9"))</f>
        <v>ZZZ9</v>
      </c>
      <c r="L154" s="388">
        <f t="shared" si="3"/>
        <v>999</v>
      </c>
      <c r="M154" s="424">
        <f t="shared" si="4"/>
        <v>999</v>
      </c>
      <c r="N154" s="419"/>
      <c r="O154" s="381"/>
      <c r="P154" s="131">
        <f t="shared" si="5"/>
        <v>999</v>
      </c>
      <c r="Q154" s="107"/>
    </row>
    <row r="155" spans="1:17" ht="12.75">
      <c r="A155" s="389">
        <v>149</v>
      </c>
      <c r="B155" s="105"/>
      <c r="C155" s="105"/>
      <c r="D155" s="106"/>
      <c r="E155" s="404"/>
      <c r="F155" s="130"/>
      <c r="G155" s="130"/>
      <c r="H155" s="490"/>
      <c r="I155" s="427"/>
      <c r="J155" s="386" t="e">
        <f>IF(AND(Q155="",#REF!&gt;0,#REF!&lt;5),K155,)</f>
        <v>#REF!</v>
      </c>
      <c r="K155" s="384" t="str">
        <f>IF(D155="","ZZZ9",IF(AND(#REF!&gt;0,#REF!&lt;5),D155&amp;#REF!,D155&amp;"9"))</f>
        <v>ZZZ9</v>
      </c>
      <c r="L155" s="388">
        <f t="shared" si="3"/>
        <v>999</v>
      </c>
      <c r="M155" s="424">
        <f t="shared" si="4"/>
        <v>999</v>
      </c>
      <c r="N155" s="419"/>
      <c r="O155" s="381"/>
      <c r="P155" s="131">
        <f t="shared" si="5"/>
        <v>999</v>
      </c>
      <c r="Q155" s="107"/>
    </row>
    <row r="156" spans="1:17" ht="12.75">
      <c r="A156" s="389">
        <v>150</v>
      </c>
      <c r="B156" s="105"/>
      <c r="C156" s="105"/>
      <c r="D156" s="106"/>
      <c r="E156" s="404"/>
      <c r="F156" s="130"/>
      <c r="G156" s="130"/>
      <c r="H156" s="490"/>
      <c r="I156" s="427"/>
      <c r="J156" s="386" t="e">
        <f>IF(AND(Q156="",#REF!&gt;0,#REF!&lt;5),K156,)</f>
        <v>#REF!</v>
      </c>
      <c r="K156" s="384" t="str">
        <f>IF(D156="","ZZZ9",IF(AND(#REF!&gt;0,#REF!&lt;5),D156&amp;#REF!,D156&amp;"9"))</f>
        <v>ZZZ9</v>
      </c>
      <c r="L156" s="388">
        <f t="shared" si="3"/>
        <v>999</v>
      </c>
      <c r="M156" s="424">
        <f t="shared" si="4"/>
        <v>999</v>
      </c>
      <c r="N156" s="419"/>
      <c r="O156" s="381"/>
      <c r="P156" s="131">
        <f t="shared" si="5"/>
        <v>999</v>
      </c>
      <c r="Q156" s="107"/>
    </row>
  </sheetData>
  <sheetProtection/>
  <conditionalFormatting sqref="E7:E156">
    <cfRule type="expression" priority="16" dxfId="47" stopIfTrue="1">
      <formula>AND(ROUNDDOWN(($A$4-E7)/365.25,0)&lt;=13,G7&lt;&gt;"OK")</formula>
    </cfRule>
    <cfRule type="expression" priority="17" dxfId="46" stopIfTrue="1">
      <formula>AND(ROUNDDOWN(($A$4-E7)/365.25,0)&lt;=14,G7&lt;&gt;"OK")</formula>
    </cfRule>
    <cfRule type="expression" priority="18" dxfId="45" stopIfTrue="1">
      <formula>AND(ROUNDDOWN(($A$4-E7)/365.25,0)&lt;=17,G7&lt;&gt;"OK")</formula>
    </cfRule>
  </conditionalFormatting>
  <conditionalFormatting sqref="J7:J156">
    <cfRule type="cellIs" priority="15" dxfId="53" operator="equal" stopIfTrue="1">
      <formula>"Z"</formula>
    </cfRule>
  </conditionalFormatting>
  <conditionalFormatting sqref="A7:D156">
    <cfRule type="expression" priority="14" dxfId="0" stopIfTrue="1">
      <formula>$Q7&gt;=1</formula>
    </cfRule>
  </conditionalFormatting>
  <conditionalFormatting sqref="E7:E14">
    <cfRule type="expression" priority="11" dxfId="47" stopIfTrue="1">
      <formula>AND(ROUNDDOWN(($A$4-E7)/365.25,0)&lt;=13,G7&lt;&gt;"OK")</formula>
    </cfRule>
    <cfRule type="expression" priority="12" dxfId="46" stopIfTrue="1">
      <formula>AND(ROUNDDOWN(($A$4-E7)/365.25,0)&lt;=14,G7&lt;&gt;"OK")</formula>
    </cfRule>
    <cfRule type="expression" priority="13" dxfId="45" stopIfTrue="1">
      <formula>AND(ROUNDDOWN(($A$4-E7)/365.25,0)&lt;=17,G7&lt;&gt;"OK")</formula>
    </cfRule>
  </conditionalFormatting>
  <conditionalFormatting sqref="J7:J14">
    <cfRule type="cellIs" priority="10" dxfId="53" operator="equal" stopIfTrue="1">
      <formula>"Z"</formula>
    </cfRule>
  </conditionalFormatting>
  <conditionalFormatting sqref="B7:D14">
    <cfRule type="expression" priority="9" dxfId="0" stopIfTrue="1">
      <formula>$Q7&gt;=1</formula>
    </cfRule>
  </conditionalFormatting>
  <conditionalFormatting sqref="E7:E14">
    <cfRule type="expression" priority="6" dxfId="47" stopIfTrue="1">
      <formula>AND(ROUNDDOWN(($A$4-E7)/365.25,0)&lt;=13,G7&lt;&gt;"OK")</formula>
    </cfRule>
    <cfRule type="expression" priority="7" dxfId="46" stopIfTrue="1">
      <formula>AND(ROUNDDOWN(($A$4-E7)/365.25,0)&lt;=14,G7&lt;&gt;"OK")</formula>
    </cfRule>
    <cfRule type="expression" priority="8" dxfId="45" stopIfTrue="1">
      <formula>AND(ROUNDDOWN(($A$4-E7)/365.25,0)&lt;=17,G7&lt;&gt;"OK")</formula>
    </cfRule>
  </conditionalFormatting>
  <conditionalFormatting sqref="B7:D14">
    <cfRule type="expression" priority="5" dxfId="0" stopIfTrue="1">
      <formula>$Q7&gt;=1</formula>
    </cfRule>
  </conditionalFormatting>
  <conditionalFormatting sqref="E7:E27 E29:E37">
    <cfRule type="expression" priority="2" dxfId="47" stopIfTrue="1">
      <formula>AND(ROUNDDOWN(($A$4-E7)/365.25,0)&lt;=13,G7&lt;&gt;"OK")</formula>
    </cfRule>
    <cfRule type="expression" priority="3" dxfId="46" stopIfTrue="1">
      <formula>AND(ROUNDDOWN(($A$4-E7)/365.25,0)&lt;=14,G7&lt;&gt;"OK")</formula>
    </cfRule>
    <cfRule type="expression" priority="4" dxfId="45" stopIfTrue="1">
      <formula>AND(ROUNDDOWN(($A$4-E7)/365.25,0)&lt;=17,G7&lt;&gt;"OK")</formula>
    </cfRule>
  </conditionalFormatting>
  <conditionalFormatting sqref="B7:D37">
    <cfRule type="expression" priority="1" dxfId="0" stopIfTrue="1">
      <formula>$Q7&gt;=1</formula>
    </cfRule>
  </conditionalFormatting>
  <printOptions horizontalCentered="1"/>
  <pageMargins left="0.35" right="0.35" top="0.39" bottom="0.39" header="0" footer="0"/>
  <pageSetup horizontalDpi="200" verticalDpi="200" orientation="landscape" paperSize="9" r:id="rId4"/>
  <rowBreaks count="6" manualBreakCount="6">
    <brk id="26" max="255" man="1"/>
    <brk id="46" max="255" man="1"/>
    <brk id="66" max="255" man="1"/>
    <brk id="86" max="255" man="1"/>
    <brk id="106" max="255" man="1"/>
    <brk id="126" max="255" man="1"/>
  </rowBreaks>
  <colBreaks count="1" manualBreakCount="1">
    <brk id="17" max="65535" man="1"/>
  </colBreaks>
  <drawing r:id="rId3"/>
  <legacyDrawing r:id="rId2"/>
</worksheet>
</file>

<file path=xl/worksheets/sheet6.xml><?xml version="1.0" encoding="utf-8"?>
<worksheet xmlns="http://schemas.openxmlformats.org/spreadsheetml/2006/main" xmlns:r="http://schemas.openxmlformats.org/officeDocument/2006/relationships">
  <sheetPr codeName="Sheet138">
    <tabColor indexed="11"/>
    <pageSetUpPr fitToPage="1"/>
  </sheetPr>
  <dimension ref="A1:AO57"/>
  <sheetViews>
    <sheetView showGridLines="0" showZeros="0" zoomScalePageLayoutView="0" workbookViewId="0" topLeftCell="A4">
      <selection activeCell="Q24" sqref="Q24"/>
    </sheetView>
  </sheetViews>
  <sheetFormatPr defaultColWidth="9.140625" defaultRowHeight="12.75"/>
  <cols>
    <col min="1" max="2" width="3.28125" style="0" customWidth="1"/>
    <col min="3" max="3" width="4.7109375" style="0" customWidth="1"/>
    <col min="4" max="4" width="6.7109375" style="0" customWidth="1"/>
    <col min="5" max="5" width="4.28125" style="0" customWidth="1"/>
    <col min="6" max="6" width="12.7109375" style="0" customWidth="1"/>
    <col min="7" max="7" width="2.7109375" style="0" customWidth="1"/>
    <col min="8" max="8" width="7.7109375" style="0" customWidth="1"/>
    <col min="9" max="9" width="5.8515625" style="0" customWidth="1"/>
    <col min="10" max="10" width="1.7109375" style="132" customWidth="1"/>
    <col min="11" max="11" width="10.7109375" style="0" customWidth="1"/>
    <col min="12" max="12" width="1.7109375" style="132" customWidth="1"/>
    <col min="13" max="13" width="10.7109375" style="0" customWidth="1"/>
    <col min="14" max="14" width="1.7109375" style="133" customWidth="1"/>
    <col min="15" max="15" width="10.7109375" style="0" customWidth="1"/>
    <col min="16" max="16" width="1.7109375" style="132" customWidth="1"/>
    <col min="17" max="17" width="10.7109375" style="0" customWidth="1"/>
    <col min="18" max="18" width="1.7109375" style="133" customWidth="1"/>
    <col min="19" max="19" width="9.140625" style="0" hidden="1" customWidth="1"/>
    <col min="20" max="20" width="8.7109375" style="0" customWidth="1"/>
    <col min="21" max="21" width="9.140625" style="0" hidden="1" customWidth="1"/>
    <col min="25" max="34" width="9.140625" style="0" hidden="1" customWidth="1"/>
    <col min="35" max="37" width="9.140625" style="461" customWidth="1"/>
  </cols>
  <sheetData>
    <row r="1" spans="1:37" s="134" customFormat="1" ht="21.75" customHeight="1">
      <c r="A1" s="93" t="str">
        <f>Altalanos!$A$6</f>
        <v>I. EGYETEMI ORSZÁGOS BAJNOKSÁG</v>
      </c>
      <c r="B1" s="93"/>
      <c r="C1" s="137"/>
      <c r="D1" s="137"/>
      <c r="E1" s="137"/>
      <c r="F1" s="137"/>
      <c r="G1" s="137"/>
      <c r="H1" s="93"/>
      <c r="I1" s="367"/>
      <c r="J1" s="138"/>
      <c r="K1" s="401" t="s">
        <v>113</v>
      </c>
      <c r="L1" s="119"/>
      <c r="M1" s="94"/>
      <c r="N1" s="138"/>
      <c r="O1" s="138" t="s">
        <v>3</v>
      </c>
      <c r="P1" s="138"/>
      <c r="Q1" s="137"/>
      <c r="R1" s="138"/>
      <c r="Y1" s="458"/>
      <c r="Z1" s="458"/>
      <c r="AA1" s="458"/>
      <c r="AB1" s="466" t="e">
        <f>IF($Y$5=1,CONCATENATE(VLOOKUP($Y$3,$AA$2:$AH$14,2)),CONCATENATE(VLOOKUP($Y$3,$AA$16:$AH$25,2)))</f>
        <v>#N/A</v>
      </c>
      <c r="AC1" s="466" t="e">
        <f>IF($Y$5=1,CONCATENATE(VLOOKUP($Y$3,$AA$2:$AH$14,3)),CONCATENATE(VLOOKUP($Y$3,$AA$16:$AH$25,3)))</f>
        <v>#N/A</v>
      </c>
      <c r="AD1" s="466" t="e">
        <f>IF($Y$5=1,CONCATENATE(VLOOKUP($Y$3,$AA$2:$AH$14,4)),CONCATENATE(VLOOKUP($Y$3,$AA$16:$AH$25,4)))</f>
        <v>#N/A</v>
      </c>
      <c r="AE1" s="466" t="e">
        <f>IF($Y$5=1,CONCATENATE(VLOOKUP($Y$3,$AA$2:$AH$14,5)),CONCATENATE(VLOOKUP($Y$3,$AA$16:$AH$25,5)))</f>
        <v>#N/A</v>
      </c>
      <c r="AF1" s="466" t="e">
        <f>IF($Y$5=1,CONCATENATE(VLOOKUP($Y$3,$AA$2:$AH$14,6)),CONCATENATE(VLOOKUP($Y$3,$AA$16:$AH$25,6)))</f>
        <v>#N/A</v>
      </c>
      <c r="AG1" s="466" t="e">
        <f>IF($Y$5=1,CONCATENATE(VLOOKUP($Y$3,$AA$2:$AH$14,7)),CONCATENATE(VLOOKUP($Y$3,$AA$16:$AH$25,7)))</f>
        <v>#N/A</v>
      </c>
      <c r="AH1" s="466" t="e">
        <f>IF($Y$5=1,CONCATENATE(VLOOKUP($Y$3,$AA$2:$AH$14,8)),CONCATENATE(VLOOKUP($Y$3,$AA$16:$AH$25,8)))</f>
        <v>#N/A</v>
      </c>
      <c r="AI1" s="470"/>
      <c r="AJ1" s="470"/>
      <c r="AK1" s="470"/>
    </row>
    <row r="2" spans="1:37" s="108" customFormat="1" ht="12.75">
      <c r="A2" s="429" t="s">
        <v>112</v>
      </c>
      <c r="B2" s="96"/>
      <c r="C2" s="96"/>
      <c r="D2" s="96"/>
      <c r="E2" s="423" t="str">
        <f>Altalanos!$B$8</f>
        <v>F Profi</v>
      </c>
      <c r="F2" s="96"/>
      <c r="G2" s="139"/>
      <c r="H2" s="110"/>
      <c r="I2" s="110"/>
      <c r="J2" s="140"/>
      <c r="K2" s="119"/>
      <c r="L2" s="119"/>
      <c r="M2" s="119"/>
      <c r="N2" s="140"/>
      <c r="O2" s="110"/>
      <c r="P2" s="140"/>
      <c r="Q2" s="110"/>
      <c r="R2" s="140"/>
      <c r="Y2" s="463"/>
      <c r="Z2" s="462"/>
      <c r="AA2" s="471" t="s">
        <v>148</v>
      </c>
      <c r="AB2" s="472">
        <v>300</v>
      </c>
      <c r="AC2" s="472">
        <v>250</v>
      </c>
      <c r="AD2" s="472">
        <v>200</v>
      </c>
      <c r="AE2" s="472">
        <v>150</v>
      </c>
      <c r="AF2" s="472">
        <v>120</v>
      </c>
      <c r="AG2" s="472">
        <v>90</v>
      </c>
      <c r="AH2" s="472">
        <v>40</v>
      </c>
      <c r="AI2" s="461"/>
      <c r="AJ2" s="461"/>
      <c r="AK2" s="461"/>
    </row>
    <row r="3" spans="1:37" s="19" customFormat="1" ht="11.25" customHeight="1">
      <c r="A3" s="55" t="s">
        <v>81</v>
      </c>
      <c r="B3" s="55"/>
      <c r="C3" s="55"/>
      <c r="D3" s="55"/>
      <c r="E3" s="55"/>
      <c r="F3" s="55"/>
      <c r="G3" s="55" t="s">
        <v>78</v>
      </c>
      <c r="H3" s="55"/>
      <c r="I3" s="55"/>
      <c r="J3" s="142"/>
      <c r="K3" s="55" t="s">
        <v>86</v>
      </c>
      <c r="L3" s="142"/>
      <c r="M3" s="55"/>
      <c r="N3" s="142"/>
      <c r="O3" s="55"/>
      <c r="P3" s="142"/>
      <c r="Q3" s="55"/>
      <c r="R3" s="56" t="s">
        <v>87</v>
      </c>
      <c r="Y3" s="462">
        <f>IF(K4="OB","A",IF(K4="IX","W",IF(K4="","",K4)))</f>
      </c>
      <c r="Z3" s="462"/>
      <c r="AA3" s="471" t="s">
        <v>149</v>
      </c>
      <c r="AB3" s="472">
        <v>280</v>
      </c>
      <c r="AC3" s="472">
        <v>230</v>
      </c>
      <c r="AD3" s="472">
        <v>180</v>
      </c>
      <c r="AE3" s="472">
        <v>140</v>
      </c>
      <c r="AF3" s="472">
        <v>80</v>
      </c>
      <c r="AG3" s="472">
        <v>0</v>
      </c>
      <c r="AH3" s="472">
        <v>0</v>
      </c>
      <c r="AI3" s="461"/>
      <c r="AJ3" s="461"/>
      <c r="AK3" s="461"/>
    </row>
    <row r="4" spans="1:37" s="31" customFormat="1" ht="11.25" customHeight="1" thickBot="1">
      <c r="A4" s="541" t="str">
        <f>Altalanos!$A$10</f>
        <v>2021.12.04-05.</v>
      </c>
      <c r="B4" s="541"/>
      <c r="C4" s="541"/>
      <c r="D4" s="395"/>
      <c r="E4" s="144"/>
      <c r="F4" s="144"/>
      <c r="G4" s="144" t="str">
        <f>Altalanos!$C$10</f>
        <v>Budapest</v>
      </c>
      <c r="H4" s="100"/>
      <c r="I4" s="144"/>
      <c r="J4" s="145"/>
      <c r="K4" s="146"/>
      <c r="L4" s="145"/>
      <c r="M4" s="147"/>
      <c r="N4" s="145"/>
      <c r="O4" s="144"/>
      <c r="P4" s="145"/>
      <c r="Q4" s="144"/>
      <c r="R4" s="89" t="str">
        <f>Altalanos!$E$10</f>
        <v>Nagy-Gyevi Dávid</v>
      </c>
      <c r="Y4" s="462"/>
      <c r="Z4" s="462"/>
      <c r="AA4" s="471" t="s">
        <v>150</v>
      </c>
      <c r="AB4" s="472">
        <v>250</v>
      </c>
      <c r="AC4" s="472">
        <v>200</v>
      </c>
      <c r="AD4" s="472">
        <v>150</v>
      </c>
      <c r="AE4" s="472">
        <v>120</v>
      </c>
      <c r="AF4" s="472">
        <v>90</v>
      </c>
      <c r="AG4" s="472">
        <v>60</v>
      </c>
      <c r="AH4" s="472">
        <v>25</v>
      </c>
      <c r="AI4" s="461"/>
      <c r="AJ4" s="461"/>
      <c r="AK4" s="461"/>
    </row>
    <row r="5" spans="1:37" s="19" customFormat="1" ht="12.75">
      <c r="A5" s="148"/>
      <c r="B5" s="149" t="s">
        <v>4</v>
      </c>
      <c r="C5" s="420" t="s">
        <v>101</v>
      </c>
      <c r="D5" s="149" t="s">
        <v>100</v>
      </c>
      <c r="E5" s="149" t="s">
        <v>98</v>
      </c>
      <c r="F5" s="150" t="s">
        <v>84</v>
      </c>
      <c r="G5" s="150" t="s">
        <v>85</v>
      </c>
      <c r="H5" s="150"/>
      <c r="I5" s="150" t="s">
        <v>89</v>
      </c>
      <c r="J5" s="150"/>
      <c r="K5" s="149" t="s">
        <v>99</v>
      </c>
      <c r="L5" s="151"/>
      <c r="M5" s="149" t="s">
        <v>120</v>
      </c>
      <c r="N5" s="151"/>
      <c r="O5" s="149" t="s">
        <v>119</v>
      </c>
      <c r="P5" s="151"/>
      <c r="Q5" s="149" t="s">
        <v>118</v>
      </c>
      <c r="R5" s="152"/>
      <c r="Y5" s="462">
        <f>IF(OR(Altalanos!$A$8="F1",Altalanos!$A$8="F2",Altalanos!$A$8="N1",Altalanos!$A$8="N2"),1,2)</f>
        <v>2</v>
      </c>
      <c r="Z5" s="462"/>
      <c r="AA5" s="471" t="s">
        <v>151</v>
      </c>
      <c r="AB5" s="472">
        <v>200</v>
      </c>
      <c r="AC5" s="472">
        <v>150</v>
      </c>
      <c r="AD5" s="472">
        <v>120</v>
      </c>
      <c r="AE5" s="472">
        <v>90</v>
      </c>
      <c r="AF5" s="472">
        <v>60</v>
      </c>
      <c r="AG5" s="472">
        <v>40</v>
      </c>
      <c r="AH5" s="472">
        <v>15</v>
      </c>
      <c r="AI5" s="461"/>
      <c r="AJ5" s="461"/>
      <c r="AK5" s="461"/>
    </row>
    <row r="6" spans="1:37" s="519" customFormat="1" ht="10.5" customHeight="1" thickBot="1">
      <c r="A6" s="517"/>
      <c r="B6" s="521"/>
      <c r="C6" s="521"/>
      <c r="D6" s="521"/>
      <c r="E6" s="521"/>
      <c r="F6" s="520">
        <f>IF(Y3="","",CONCATENATE(AH1," / ",VLOOKUP(Y3,AB1:AH1,5)," pont"))</f>
      </c>
      <c r="G6" s="522"/>
      <c r="H6" s="523"/>
      <c r="I6" s="522"/>
      <c r="J6" s="524"/>
      <c r="K6" s="521">
        <f>IF(Y3="","",CONCATENATE(VLOOKUP(Y3,AB1:AH1,4)," pont"))</f>
      </c>
      <c r="L6" s="524"/>
      <c r="M6" s="521">
        <f>IF(Y3="","",CONCATENATE(VLOOKUP(Y3,AB1:AH1,3)," pont"))</f>
      </c>
      <c r="N6" s="524"/>
      <c r="O6" s="521">
        <f>IF(Y3="","",CONCATENATE(VLOOKUP(Y3,AB1:AH1,2)," pont"))</f>
      </c>
      <c r="P6" s="524"/>
      <c r="Q6" s="521">
        <f>IF(Y3="","",CONCATENATE(VLOOKUP(Y3,AB1:AH1,1)," pont"))</f>
      </c>
      <c r="R6" s="525"/>
      <c r="Y6" s="526"/>
      <c r="Z6" s="526"/>
      <c r="AA6" s="526" t="s">
        <v>152</v>
      </c>
      <c r="AB6" s="527">
        <v>150</v>
      </c>
      <c r="AC6" s="527">
        <v>120</v>
      </c>
      <c r="AD6" s="527">
        <v>90</v>
      </c>
      <c r="AE6" s="527">
        <v>60</v>
      </c>
      <c r="AF6" s="527">
        <v>40</v>
      </c>
      <c r="AG6" s="527">
        <v>25</v>
      </c>
      <c r="AH6" s="527">
        <v>10</v>
      </c>
      <c r="AI6" s="528"/>
      <c r="AJ6" s="528"/>
      <c r="AK6" s="528"/>
    </row>
    <row r="7" spans="1:37" s="38" customFormat="1" ht="12.75" customHeight="1">
      <c r="A7" s="155">
        <v>1</v>
      </c>
      <c r="B7" s="379">
        <f>IF($E7="","",VLOOKUP($E7,'F Profi'!$A$7:$O$22,14))</f>
        <v>0</v>
      </c>
      <c r="C7" s="408">
        <f>IF($E7="","",VLOOKUP($E7,'F Profi'!$A$7:$O$22,15))</f>
        <v>28</v>
      </c>
      <c r="D7" s="408">
        <f>IF($E7="","",VLOOKUP($E7,'F Profi'!$A$7:$O$22,5))</f>
        <v>0</v>
      </c>
      <c r="E7" s="157">
        <v>6</v>
      </c>
      <c r="F7" s="158" t="str">
        <f>UPPER(IF($E7="","",VLOOKUP($E7,'F Profi'!$A$7:$O$22,2)))</f>
        <v>BALOGH</v>
      </c>
      <c r="G7" s="158" t="str">
        <f>IF($E7="","",VLOOKUP($E7,'F Profi'!$A$7:$O$22,3))</f>
        <v>Bálint</v>
      </c>
      <c r="H7" s="158"/>
      <c r="I7" s="158">
        <f>IF($E7="","",VLOOKUP($E7,'F Profi'!$A$7:$O$22,4))</f>
        <v>0</v>
      </c>
      <c r="J7" s="160"/>
      <c r="K7" s="159"/>
      <c r="L7" s="159"/>
      <c r="M7" s="159"/>
      <c r="N7" s="159"/>
      <c r="O7" s="162"/>
      <c r="P7" s="164"/>
      <c r="Q7" s="165"/>
      <c r="R7" s="166"/>
      <c r="S7" s="167"/>
      <c r="U7" s="168" t="str">
        <f>Birók!P21</f>
        <v>Bíró</v>
      </c>
      <c r="Y7" s="462"/>
      <c r="Z7" s="462"/>
      <c r="AA7" s="471" t="s">
        <v>153</v>
      </c>
      <c r="AB7" s="472">
        <v>120</v>
      </c>
      <c r="AC7" s="472">
        <v>90</v>
      </c>
      <c r="AD7" s="472">
        <v>60</v>
      </c>
      <c r="AE7" s="472">
        <v>40</v>
      </c>
      <c r="AF7" s="472">
        <v>25</v>
      </c>
      <c r="AG7" s="472">
        <v>10</v>
      </c>
      <c r="AH7" s="472">
        <v>5</v>
      </c>
      <c r="AI7" s="461"/>
      <c r="AJ7" s="461"/>
      <c r="AK7" s="461"/>
    </row>
    <row r="8" spans="1:37" s="38" customFormat="1" ht="12.75" customHeight="1">
      <c r="A8" s="169"/>
      <c r="B8" s="421"/>
      <c r="C8" s="417"/>
      <c r="D8" s="417"/>
      <c r="E8" s="170"/>
      <c r="F8" s="171"/>
      <c r="G8" s="171"/>
      <c r="H8" s="172"/>
      <c r="I8" s="494" t="s">
        <v>0</v>
      </c>
      <c r="J8" s="174" t="s">
        <v>335</v>
      </c>
      <c r="K8" s="175" t="str">
        <f>UPPER(IF(OR(J8="a",J8="as"),F7,IF(OR(J8="b",J8="bs"),F9,)))</f>
        <v>BALOGH</v>
      </c>
      <c r="L8" s="175"/>
      <c r="M8" s="159"/>
      <c r="N8" s="159"/>
      <c r="O8" s="162"/>
      <c r="P8" s="164"/>
      <c r="Q8" s="165"/>
      <c r="R8" s="166"/>
      <c r="S8" s="167"/>
      <c r="U8" s="176" t="str">
        <f>Birók!P22</f>
        <v> </v>
      </c>
      <c r="Y8" s="462"/>
      <c r="Z8" s="462"/>
      <c r="AA8" s="471" t="s">
        <v>154</v>
      </c>
      <c r="AB8" s="472">
        <v>90</v>
      </c>
      <c r="AC8" s="472">
        <v>60</v>
      </c>
      <c r="AD8" s="472">
        <v>40</v>
      </c>
      <c r="AE8" s="472">
        <v>25</v>
      </c>
      <c r="AF8" s="472">
        <v>10</v>
      </c>
      <c r="AG8" s="472">
        <v>5</v>
      </c>
      <c r="AH8" s="472">
        <v>2</v>
      </c>
      <c r="AI8" s="461"/>
      <c r="AJ8" s="461"/>
      <c r="AK8" s="461"/>
    </row>
    <row r="9" spans="1:37" s="38" customFormat="1" ht="12.75" customHeight="1">
      <c r="A9" s="169">
        <v>2</v>
      </c>
      <c r="B9" s="379">
        <f>IF($E9="","",VLOOKUP($E9,'F Profi'!$A$7:$O$22,14))</f>
        <v>0</v>
      </c>
      <c r="C9" s="408">
        <f>IF($E9="","",VLOOKUP($E9,'F Profi'!$A$7:$O$22,15))</f>
        <v>77</v>
      </c>
      <c r="D9" s="408">
        <f>IF($E9="","",VLOOKUP($E9,'F Profi'!$A$7:$O$22,5))</f>
        <v>0</v>
      </c>
      <c r="E9" s="157">
        <v>3</v>
      </c>
      <c r="F9" s="177" t="str">
        <f>UPPER(IF($E9="","",VLOOKUP($E9,'F Profi'!$A$7:$O$22,2)))</f>
        <v>NÁDASY</v>
      </c>
      <c r="G9" s="177" t="str">
        <f>IF($E9="","",VLOOKUP($E9,'F Profi'!$A$7:$O$22,3))</f>
        <v>Bence</v>
      </c>
      <c r="H9" s="177"/>
      <c r="I9" s="158">
        <f>IF($E9="","",VLOOKUP($E9,'F Profi'!$A$7:$O$22,4))</f>
        <v>0</v>
      </c>
      <c r="J9" s="178"/>
      <c r="K9" s="159">
        <v>64</v>
      </c>
      <c r="L9" s="179"/>
      <c r="M9" s="159"/>
      <c r="N9" s="159"/>
      <c r="O9" s="162"/>
      <c r="P9" s="164"/>
      <c r="Q9" s="165"/>
      <c r="R9" s="166"/>
      <c r="S9" s="167"/>
      <c r="U9" s="176" t="str">
        <f>Birók!P23</f>
        <v> </v>
      </c>
      <c r="Y9" s="462"/>
      <c r="Z9" s="462"/>
      <c r="AA9" s="471" t="s">
        <v>155</v>
      </c>
      <c r="AB9" s="472">
        <v>60</v>
      </c>
      <c r="AC9" s="472">
        <v>40</v>
      </c>
      <c r="AD9" s="472">
        <v>25</v>
      </c>
      <c r="AE9" s="472">
        <v>10</v>
      </c>
      <c r="AF9" s="472">
        <v>5</v>
      </c>
      <c r="AG9" s="472">
        <v>2</v>
      </c>
      <c r="AH9" s="472">
        <v>1</v>
      </c>
      <c r="AI9" s="461"/>
      <c r="AJ9" s="461"/>
      <c r="AK9" s="461"/>
    </row>
    <row r="10" spans="1:37" s="38" customFormat="1" ht="12.75" customHeight="1">
      <c r="A10" s="169"/>
      <c r="B10" s="421"/>
      <c r="C10" s="417"/>
      <c r="D10" s="417"/>
      <c r="E10" s="180"/>
      <c r="F10" s="171"/>
      <c r="G10" s="171"/>
      <c r="H10" s="172"/>
      <c r="I10" s="159"/>
      <c r="J10" s="181"/>
      <c r="K10" s="173" t="s">
        <v>0</v>
      </c>
      <c r="L10" s="182" t="s">
        <v>335</v>
      </c>
      <c r="M10" s="175" t="str">
        <f>UPPER(IF(OR(L10="a",L10="as"),K8,IF(OR(L10="b",L10="bs"),K12,)))</f>
        <v>BALOGH</v>
      </c>
      <c r="N10" s="183"/>
      <c r="O10" s="184"/>
      <c r="P10" s="184"/>
      <c r="Q10" s="165"/>
      <c r="R10" s="166"/>
      <c r="S10" s="167"/>
      <c r="U10" s="176" t="str">
        <f>Birók!P24</f>
        <v> </v>
      </c>
      <c r="Y10" s="462"/>
      <c r="Z10" s="462"/>
      <c r="AA10" s="471" t="s">
        <v>156</v>
      </c>
      <c r="AB10" s="472">
        <v>40</v>
      </c>
      <c r="AC10" s="472">
        <v>25</v>
      </c>
      <c r="AD10" s="472">
        <v>15</v>
      </c>
      <c r="AE10" s="472">
        <v>7</v>
      </c>
      <c r="AF10" s="472">
        <v>4</v>
      </c>
      <c r="AG10" s="472">
        <v>1</v>
      </c>
      <c r="AH10" s="472">
        <v>0</v>
      </c>
      <c r="AI10" s="461"/>
      <c r="AJ10" s="461"/>
      <c r="AK10" s="461"/>
    </row>
    <row r="11" spans="1:37" s="38" customFormat="1" ht="12.75" customHeight="1">
      <c r="A11" s="169">
        <v>3</v>
      </c>
      <c r="B11" s="379">
        <f>IF($E11="","",VLOOKUP($E11,'F Profi'!$A$7:$O$22,14))</f>
      </c>
      <c r="C11" s="408">
        <f>IF($E11="","",VLOOKUP($E11,'F Profi'!$A$7:$O$22,15))</f>
      </c>
      <c r="D11" s="408">
        <f>IF($E11="","",VLOOKUP($E11,'F Profi'!$A$7:$O$22,5))</f>
      </c>
      <c r="E11" s="157"/>
      <c r="F11" s="177">
        <f>UPPER(IF($E11="","",VLOOKUP($E11,'F Profi'!$A$7:$O$22,2)))</f>
      </c>
      <c r="G11" s="177">
        <f>IF($E11="","",VLOOKUP($E11,'F Profi'!$A$7:$O$22,3))</f>
      </c>
      <c r="H11" s="177"/>
      <c r="I11" s="177">
        <f>IF($E11="","",VLOOKUP($E11,'F Profi'!$A$7:$O$22,4))</f>
      </c>
      <c r="J11" s="160"/>
      <c r="K11" s="159"/>
      <c r="L11" s="185"/>
      <c r="M11" s="159">
        <v>75</v>
      </c>
      <c r="N11" s="186"/>
      <c r="O11" s="184"/>
      <c r="P11" s="184"/>
      <c r="Q11" s="165"/>
      <c r="R11" s="166"/>
      <c r="S11" s="167"/>
      <c r="U11" s="176" t="str">
        <f>Birók!P25</f>
        <v> </v>
      </c>
      <c r="Y11" s="462"/>
      <c r="Z11" s="462"/>
      <c r="AA11" s="471" t="s">
        <v>157</v>
      </c>
      <c r="AB11" s="472">
        <v>25</v>
      </c>
      <c r="AC11" s="472">
        <v>15</v>
      </c>
      <c r="AD11" s="472">
        <v>10</v>
      </c>
      <c r="AE11" s="472">
        <v>6</v>
      </c>
      <c r="AF11" s="472">
        <v>3</v>
      </c>
      <c r="AG11" s="472">
        <v>1</v>
      </c>
      <c r="AH11" s="472">
        <v>0</v>
      </c>
      <c r="AI11" s="461"/>
      <c r="AJ11" s="461"/>
      <c r="AK11" s="461"/>
    </row>
    <row r="12" spans="1:37" s="38" customFormat="1" ht="12.75" customHeight="1">
      <c r="A12" s="169"/>
      <c r="B12" s="421"/>
      <c r="C12" s="417"/>
      <c r="D12" s="417"/>
      <c r="E12" s="180"/>
      <c r="F12" s="171"/>
      <c r="G12" s="171"/>
      <c r="H12" s="172"/>
      <c r="I12" s="494" t="s">
        <v>0</v>
      </c>
      <c r="J12" s="174" t="s">
        <v>334</v>
      </c>
      <c r="K12" s="175" t="str">
        <f>UPPER(IF(OR(J12="a",J12="as"),F11,IF(OR(J12="b",J12="bs"),F13,)))</f>
        <v>VERES</v>
      </c>
      <c r="L12" s="187"/>
      <c r="M12" s="159"/>
      <c r="N12" s="186"/>
      <c r="O12" s="184"/>
      <c r="P12" s="184"/>
      <c r="Q12" s="165"/>
      <c r="R12" s="166"/>
      <c r="S12" s="167"/>
      <c r="U12" s="176" t="str">
        <f>Birók!P26</f>
        <v> </v>
      </c>
      <c r="Y12" s="462"/>
      <c r="Z12" s="462"/>
      <c r="AA12" s="471" t="s">
        <v>162</v>
      </c>
      <c r="AB12" s="472">
        <v>15</v>
      </c>
      <c r="AC12" s="472">
        <v>10</v>
      </c>
      <c r="AD12" s="472">
        <v>6</v>
      </c>
      <c r="AE12" s="472">
        <v>3</v>
      </c>
      <c r="AF12" s="472">
        <v>1</v>
      </c>
      <c r="AG12" s="472">
        <v>0</v>
      </c>
      <c r="AH12" s="472">
        <v>0</v>
      </c>
      <c r="AI12" s="461"/>
      <c r="AJ12" s="461"/>
      <c r="AK12" s="461"/>
    </row>
    <row r="13" spans="1:37" s="38" customFormat="1" ht="12.75" customHeight="1">
      <c r="A13" s="169">
        <v>4</v>
      </c>
      <c r="B13" s="379">
        <f>IF($E13="","",VLOOKUP($E13,'F Profi'!$A$7:$O$22,14))</f>
        <v>0</v>
      </c>
      <c r="C13" s="408">
        <f>IF($E13="","",VLOOKUP($E13,'F Profi'!$A$7:$O$22,15))</f>
        <v>0</v>
      </c>
      <c r="D13" s="408">
        <f>IF($E13="","",VLOOKUP($E13,'F Profi'!$A$7:$O$22,5))</f>
        <v>0</v>
      </c>
      <c r="E13" s="157">
        <v>15</v>
      </c>
      <c r="F13" s="177" t="str">
        <f>UPPER(IF($E13="","",VLOOKUP($E13,'F Profi'!$A$7:$O$22,2)))</f>
        <v>VERES</v>
      </c>
      <c r="G13" s="177" t="str">
        <f>IF($E13="","",VLOOKUP($E13,'F Profi'!$A$7:$O$22,3))</f>
        <v>DONÁT</v>
      </c>
      <c r="H13" s="177"/>
      <c r="I13" s="177">
        <f>IF($E13="","",VLOOKUP($E13,'F Profi'!$A$7:$O$22,4))</f>
        <v>0</v>
      </c>
      <c r="J13" s="188"/>
      <c r="K13" s="159"/>
      <c r="L13" s="159"/>
      <c r="M13" s="159"/>
      <c r="N13" s="186"/>
      <c r="O13" s="184"/>
      <c r="P13" s="184"/>
      <c r="Q13" s="165"/>
      <c r="R13" s="166"/>
      <c r="S13" s="167"/>
      <c r="U13" s="176" t="str">
        <f>Birók!P27</f>
        <v> </v>
      </c>
      <c r="Y13" s="462"/>
      <c r="Z13" s="462"/>
      <c r="AA13" s="471" t="s">
        <v>158</v>
      </c>
      <c r="AB13" s="472">
        <v>10</v>
      </c>
      <c r="AC13" s="472">
        <v>6</v>
      </c>
      <c r="AD13" s="472">
        <v>3</v>
      </c>
      <c r="AE13" s="472">
        <v>1</v>
      </c>
      <c r="AF13" s="472">
        <v>0</v>
      </c>
      <c r="AG13" s="472">
        <v>0</v>
      </c>
      <c r="AH13" s="472">
        <v>0</v>
      </c>
      <c r="AI13" s="461"/>
      <c r="AJ13" s="461"/>
      <c r="AK13" s="461"/>
    </row>
    <row r="14" spans="1:37" s="38" customFormat="1" ht="12.75" customHeight="1">
      <c r="A14" s="169"/>
      <c r="B14" s="421"/>
      <c r="C14" s="417"/>
      <c r="D14" s="417"/>
      <c r="E14" s="180"/>
      <c r="F14" s="159"/>
      <c r="G14" s="159"/>
      <c r="H14" s="70"/>
      <c r="I14" s="189"/>
      <c r="J14" s="181"/>
      <c r="K14" s="159"/>
      <c r="L14" s="159"/>
      <c r="M14" s="173" t="s">
        <v>0</v>
      </c>
      <c r="N14" s="182" t="s">
        <v>335</v>
      </c>
      <c r="O14" s="175" t="str">
        <f>UPPER(IF(OR(N14="a",N14="as"),M10,IF(OR(N14="b",N14="bs"),M18,)))</f>
        <v>BALOGH</v>
      </c>
      <c r="P14" s="183"/>
      <c r="Q14" s="165"/>
      <c r="R14" s="166"/>
      <c r="S14" s="167"/>
      <c r="U14" s="176" t="str">
        <f>Birók!P28</f>
        <v> </v>
      </c>
      <c r="Y14" s="462"/>
      <c r="Z14" s="462"/>
      <c r="AA14" s="471" t="s">
        <v>159</v>
      </c>
      <c r="AB14" s="472">
        <v>3</v>
      </c>
      <c r="AC14" s="472">
        <v>2</v>
      </c>
      <c r="AD14" s="472">
        <v>1</v>
      </c>
      <c r="AE14" s="472">
        <v>0</v>
      </c>
      <c r="AF14" s="472">
        <v>0</v>
      </c>
      <c r="AG14" s="472">
        <v>0</v>
      </c>
      <c r="AH14" s="472">
        <v>0</v>
      </c>
      <c r="AI14" s="461"/>
      <c r="AJ14" s="461"/>
      <c r="AK14" s="461"/>
    </row>
    <row r="15" spans="1:37" s="38" customFormat="1" ht="12.75" customHeight="1">
      <c r="A15" s="155">
        <v>5</v>
      </c>
      <c r="B15" s="379">
        <f>IF($E15="","",VLOOKUP($E15,'F Profi'!$A$7:$O$22,14))</f>
        <v>0</v>
      </c>
      <c r="C15" s="408">
        <f>IF($E15="","",VLOOKUP($E15,'F Profi'!$A$7:$O$22,15))</f>
        <v>60</v>
      </c>
      <c r="D15" s="408">
        <f>IF($E15="","",VLOOKUP($E15,'F Profi'!$A$7:$O$22,5))</f>
        <v>0</v>
      </c>
      <c r="E15" s="157">
        <v>14</v>
      </c>
      <c r="F15" s="158" t="str">
        <f>UPPER(IF($E15="","",VLOOKUP($E15,'F Profi'!$A$7:$O$22,2)))</f>
        <v>BECSER</v>
      </c>
      <c r="G15" s="158" t="str">
        <f>IF($E15="","",VLOOKUP($E15,'F Profi'!$A$7:$O$22,3))</f>
        <v>Dominik</v>
      </c>
      <c r="H15" s="158"/>
      <c r="I15" s="158">
        <f>IF($E15="","",VLOOKUP($E15,'F Profi'!$A$7:$O$22,4))</f>
        <v>0</v>
      </c>
      <c r="J15" s="190"/>
      <c r="K15" s="159"/>
      <c r="L15" s="159"/>
      <c r="M15" s="159"/>
      <c r="N15" s="186"/>
      <c r="O15" s="159">
        <v>60</v>
      </c>
      <c r="P15" s="186"/>
      <c r="Q15" s="165"/>
      <c r="R15" s="166"/>
      <c r="S15" s="167"/>
      <c r="U15" s="176" t="str">
        <f>Birók!P29</f>
        <v> </v>
      </c>
      <c r="Y15" s="462"/>
      <c r="Z15" s="462"/>
      <c r="AA15" s="471"/>
      <c r="AB15" s="471"/>
      <c r="AC15" s="471"/>
      <c r="AD15" s="471"/>
      <c r="AE15" s="471"/>
      <c r="AF15" s="471"/>
      <c r="AG15" s="471"/>
      <c r="AH15" s="471"/>
      <c r="AI15" s="461"/>
      <c r="AJ15" s="461"/>
      <c r="AK15" s="461"/>
    </row>
    <row r="16" spans="1:37" s="38" customFormat="1" ht="12.75" customHeight="1" thickBot="1">
      <c r="A16" s="169"/>
      <c r="B16" s="421"/>
      <c r="C16" s="417"/>
      <c r="D16" s="417"/>
      <c r="E16" s="180"/>
      <c r="F16" s="171"/>
      <c r="G16" s="171"/>
      <c r="H16" s="172"/>
      <c r="I16" s="494" t="s">
        <v>0</v>
      </c>
      <c r="J16" s="174" t="s">
        <v>334</v>
      </c>
      <c r="K16" s="175" t="s">
        <v>309</v>
      </c>
      <c r="L16" s="175"/>
      <c r="M16" s="159"/>
      <c r="N16" s="186"/>
      <c r="O16" s="184"/>
      <c r="P16" s="186"/>
      <c r="Q16" s="165"/>
      <c r="R16" s="166"/>
      <c r="S16" s="167"/>
      <c r="U16" s="191" t="str">
        <f>Birók!P30</f>
        <v>Egyik sem</v>
      </c>
      <c r="Y16" s="462"/>
      <c r="Z16" s="462"/>
      <c r="AA16" s="471" t="s">
        <v>148</v>
      </c>
      <c r="AB16" s="472">
        <v>150</v>
      </c>
      <c r="AC16" s="472">
        <v>120</v>
      </c>
      <c r="AD16" s="472">
        <v>90</v>
      </c>
      <c r="AE16" s="472">
        <v>60</v>
      </c>
      <c r="AF16" s="472">
        <v>40</v>
      </c>
      <c r="AG16" s="472">
        <v>25</v>
      </c>
      <c r="AH16" s="472">
        <v>15</v>
      </c>
      <c r="AI16" s="461"/>
      <c r="AJ16" s="461"/>
      <c r="AK16" s="461"/>
    </row>
    <row r="17" spans="1:37" s="38" customFormat="1" ht="12.75" customHeight="1">
      <c r="A17" s="169">
        <v>6</v>
      </c>
      <c r="B17" s="379">
        <f>IF($E17="","",VLOOKUP($E17,'F Profi'!$A$7:$O$22,14))</f>
        <v>0</v>
      </c>
      <c r="C17" s="408">
        <f>IF($E17="","",VLOOKUP($E17,'F Profi'!$A$7:$O$22,15))</f>
        <v>0</v>
      </c>
      <c r="D17" s="408">
        <f>IF($E17="","",VLOOKUP($E17,'F Profi'!$A$7:$O$22,5))</f>
        <v>0</v>
      </c>
      <c r="E17" s="157">
        <v>13</v>
      </c>
      <c r="F17" s="177" t="str">
        <f>UPPER(IF($E17="","",VLOOKUP($E17,'F Profi'!$A$7:$O$22,2)))</f>
        <v>PINTÉR</v>
      </c>
      <c r="G17" s="177" t="str">
        <f>IF($E17="","",VLOOKUP($E17,'F Profi'!$A$7:$O$22,3))</f>
        <v>Máté</v>
      </c>
      <c r="H17" s="177"/>
      <c r="I17" s="177">
        <f>IF($E17="","",VLOOKUP($E17,'F Profi'!$A$7:$O$22,4))</f>
        <v>0</v>
      </c>
      <c r="J17" s="178"/>
      <c r="K17" s="159">
        <v>62</v>
      </c>
      <c r="L17" s="179"/>
      <c r="M17" s="159"/>
      <c r="N17" s="186"/>
      <c r="O17" s="184"/>
      <c r="P17" s="186"/>
      <c r="Q17" s="165"/>
      <c r="R17" s="166"/>
      <c r="S17" s="167"/>
      <c r="Y17" s="462"/>
      <c r="Z17" s="462"/>
      <c r="AA17" s="471" t="s">
        <v>150</v>
      </c>
      <c r="AB17" s="472">
        <v>120</v>
      </c>
      <c r="AC17" s="472">
        <v>90</v>
      </c>
      <c r="AD17" s="472">
        <v>60</v>
      </c>
      <c r="AE17" s="472">
        <v>40</v>
      </c>
      <c r="AF17" s="472">
        <v>25</v>
      </c>
      <c r="AG17" s="472">
        <v>15</v>
      </c>
      <c r="AH17" s="472">
        <v>8</v>
      </c>
      <c r="AI17" s="461"/>
      <c r="AJ17" s="461"/>
      <c r="AK17" s="461"/>
    </row>
    <row r="18" spans="1:37" s="38" customFormat="1" ht="12.75" customHeight="1">
      <c r="A18" s="169"/>
      <c r="B18" s="421"/>
      <c r="C18" s="417"/>
      <c r="D18" s="417"/>
      <c r="E18" s="180"/>
      <c r="F18" s="171"/>
      <c r="G18" s="171"/>
      <c r="H18" s="172"/>
      <c r="I18" s="159"/>
      <c r="J18" s="181"/>
      <c r="K18" s="173" t="s">
        <v>0</v>
      </c>
      <c r="L18" s="182" t="s">
        <v>334</v>
      </c>
      <c r="M18" s="175" t="str">
        <f>UPPER(IF(OR(L18="a",L18="as"),K16,IF(OR(L18="b",L18="bs"),K20,)))</f>
        <v>ÁRVAY</v>
      </c>
      <c r="N18" s="192"/>
      <c r="O18" s="184"/>
      <c r="P18" s="186"/>
      <c r="Q18" s="165"/>
      <c r="R18" s="166"/>
      <c r="S18" s="167"/>
      <c r="Y18" s="462"/>
      <c r="Z18" s="462"/>
      <c r="AA18" s="471" t="s">
        <v>151</v>
      </c>
      <c r="AB18" s="472">
        <v>90</v>
      </c>
      <c r="AC18" s="472">
        <v>60</v>
      </c>
      <c r="AD18" s="472">
        <v>40</v>
      </c>
      <c r="AE18" s="472">
        <v>25</v>
      </c>
      <c r="AF18" s="472">
        <v>15</v>
      </c>
      <c r="AG18" s="472">
        <v>8</v>
      </c>
      <c r="AH18" s="472">
        <v>4</v>
      </c>
      <c r="AI18" s="461"/>
      <c r="AJ18" s="461"/>
      <c r="AK18" s="461"/>
    </row>
    <row r="19" spans="1:37" s="38" customFormat="1" ht="12.75" customHeight="1">
      <c r="A19" s="169">
        <v>7</v>
      </c>
      <c r="B19" s="379">
        <f>IF($E19="","",VLOOKUP($E19,'F Profi'!$A$7:$O$22,14))</f>
        <v>0</v>
      </c>
      <c r="C19" s="408">
        <v>139</v>
      </c>
      <c r="D19" s="408">
        <f>IF($E19="","",VLOOKUP($E19,'F Profi'!$A$7:$O$22,5))</f>
        <v>0</v>
      </c>
      <c r="E19" s="157">
        <v>7</v>
      </c>
      <c r="F19" s="177" t="s">
        <v>302</v>
      </c>
      <c r="G19" s="177" t="str">
        <f>IF($E19="","",VLOOKUP($E19,'F Profi'!$A$7:$O$22,3))</f>
        <v>Dániel</v>
      </c>
      <c r="H19" s="177"/>
      <c r="I19" s="177">
        <f>IF($E19="","",VLOOKUP($E19,'F Profi'!$A$7:$O$22,4))</f>
        <v>0</v>
      </c>
      <c r="J19" s="160"/>
      <c r="K19" s="159"/>
      <c r="L19" s="185"/>
      <c r="M19" s="159">
        <v>61</v>
      </c>
      <c r="N19" s="184"/>
      <c r="O19" s="184"/>
      <c r="P19" s="186"/>
      <c r="Q19" s="165"/>
      <c r="R19" s="166"/>
      <c r="S19" s="167"/>
      <c r="Y19" s="462"/>
      <c r="Z19" s="462"/>
      <c r="AA19" s="471" t="s">
        <v>152</v>
      </c>
      <c r="AB19" s="472">
        <v>60</v>
      </c>
      <c r="AC19" s="472">
        <v>40</v>
      </c>
      <c r="AD19" s="472">
        <v>25</v>
      </c>
      <c r="AE19" s="472">
        <v>15</v>
      </c>
      <c r="AF19" s="472">
        <v>8</v>
      </c>
      <c r="AG19" s="472">
        <v>4</v>
      </c>
      <c r="AH19" s="472">
        <v>2</v>
      </c>
      <c r="AI19" s="461"/>
      <c r="AJ19" s="461"/>
      <c r="AK19" s="461"/>
    </row>
    <row r="20" spans="1:37" s="38" customFormat="1" ht="12.75" customHeight="1">
      <c r="A20" s="169"/>
      <c r="B20" s="421"/>
      <c r="C20" s="417"/>
      <c r="D20" s="417"/>
      <c r="E20" s="170"/>
      <c r="F20" s="171"/>
      <c r="G20" s="171"/>
      <c r="H20" s="172"/>
      <c r="I20" s="494" t="s">
        <v>0</v>
      </c>
      <c r="J20" s="174" t="s">
        <v>335</v>
      </c>
      <c r="K20" s="175" t="str">
        <f>UPPER(IF(OR(J20="a",J20="as"),F19,IF(OR(J20="b",J20="bs"),F21,)))</f>
        <v>ÁRVAY</v>
      </c>
      <c r="L20" s="187"/>
      <c r="M20" s="159"/>
      <c r="N20" s="184"/>
      <c r="O20" s="184"/>
      <c r="P20" s="186"/>
      <c r="Q20" s="165"/>
      <c r="R20" s="166"/>
      <c r="S20" s="167"/>
      <c r="Y20" s="462"/>
      <c r="Z20" s="462"/>
      <c r="AA20" s="471" t="s">
        <v>153</v>
      </c>
      <c r="AB20" s="472">
        <v>40</v>
      </c>
      <c r="AC20" s="472">
        <v>25</v>
      </c>
      <c r="AD20" s="472">
        <v>15</v>
      </c>
      <c r="AE20" s="472">
        <v>8</v>
      </c>
      <c r="AF20" s="472">
        <v>4</v>
      </c>
      <c r="AG20" s="472">
        <v>2</v>
      </c>
      <c r="AH20" s="472">
        <v>1</v>
      </c>
      <c r="AI20" s="461"/>
      <c r="AJ20" s="461"/>
      <c r="AK20" s="461"/>
    </row>
    <row r="21" spans="1:37" s="38" customFormat="1" ht="12.75" customHeight="1">
      <c r="A21" s="169">
        <v>8</v>
      </c>
      <c r="B21" s="379">
        <f>IF($E21="","",VLOOKUP($E21,'F Profi'!$A$7:$O$22,14))</f>
      </c>
      <c r="C21" s="408">
        <f>IF($E21="","",VLOOKUP($E21,'F Profi'!$A$7:$O$22,15))</f>
      </c>
      <c r="D21" s="408">
        <f>IF($E21="","",VLOOKUP($E21,'F Profi'!$A$7:$O$22,5))</f>
      </c>
      <c r="E21" s="157"/>
      <c r="F21" s="177" t="s">
        <v>312</v>
      </c>
      <c r="G21" s="177">
        <f>IF($E21="","",VLOOKUP($E21,'F Profi'!$A$7:$O$22,3))</f>
      </c>
      <c r="H21" s="177"/>
      <c r="I21" s="177">
        <f>IF($E21="","",VLOOKUP($E21,'F Profi'!$A$7:$O$22,4))</f>
      </c>
      <c r="J21" s="188"/>
      <c r="K21" s="159"/>
      <c r="L21" s="159"/>
      <c r="M21" s="159"/>
      <c r="N21" s="184"/>
      <c r="O21" s="184"/>
      <c r="P21" s="186"/>
      <c r="Q21" s="165"/>
      <c r="R21" s="166"/>
      <c r="S21" s="167"/>
      <c r="Y21" s="462"/>
      <c r="Z21" s="462"/>
      <c r="AA21" s="471" t="s">
        <v>154</v>
      </c>
      <c r="AB21" s="472">
        <v>25</v>
      </c>
      <c r="AC21" s="472">
        <v>15</v>
      </c>
      <c r="AD21" s="472">
        <v>10</v>
      </c>
      <c r="AE21" s="472">
        <v>6</v>
      </c>
      <c r="AF21" s="472">
        <v>3</v>
      </c>
      <c r="AG21" s="472">
        <v>1</v>
      </c>
      <c r="AH21" s="472">
        <v>0</v>
      </c>
      <c r="AI21" s="461"/>
      <c r="AJ21" s="461"/>
      <c r="AK21" s="461"/>
    </row>
    <row r="22" spans="1:37" s="38" customFormat="1" ht="12.75" customHeight="1">
      <c r="A22" s="169"/>
      <c r="B22" s="421"/>
      <c r="C22" s="417"/>
      <c r="D22" s="417"/>
      <c r="E22" s="170"/>
      <c r="F22" s="189"/>
      <c r="G22" s="189"/>
      <c r="H22" s="193"/>
      <c r="I22" s="189"/>
      <c r="J22" s="181"/>
      <c r="K22" s="159"/>
      <c r="L22" s="159"/>
      <c r="M22" s="159"/>
      <c r="N22" s="184"/>
      <c r="O22" s="173" t="s">
        <v>0</v>
      </c>
      <c r="P22" s="182" t="s">
        <v>334</v>
      </c>
      <c r="Q22" s="175" t="str">
        <f>UPPER(IF(OR(P22="a",P22="as"),O14,IF(OR(P22="b",P22="bs"),O30,)))</f>
        <v>JUHOS</v>
      </c>
      <c r="R22" s="183"/>
      <c r="S22" s="167"/>
      <c r="Y22" s="462"/>
      <c r="Z22" s="462"/>
      <c r="AA22" s="471" t="s">
        <v>155</v>
      </c>
      <c r="AB22" s="472">
        <v>15</v>
      </c>
      <c r="AC22" s="472">
        <v>10</v>
      </c>
      <c r="AD22" s="472">
        <v>6</v>
      </c>
      <c r="AE22" s="472">
        <v>3</v>
      </c>
      <c r="AF22" s="472">
        <v>1</v>
      </c>
      <c r="AG22" s="472">
        <v>0</v>
      </c>
      <c r="AH22" s="472">
        <v>0</v>
      </c>
      <c r="AI22" s="461"/>
      <c r="AJ22" s="461"/>
      <c r="AK22" s="461"/>
    </row>
    <row r="23" spans="1:37" s="38" customFormat="1" ht="12.75" customHeight="1">
      <c r="A23" s="169">
        <v>9</v>
      </c>
      <c r="B23" s="379">
        <f>IF($E23="","",VLOOKUP($E23,'F Profi'!$A$7:$O$22,14))</f>
        <v>0</v>
      </c>
      <c r="C23" s="408">
        <f>IF($E23="","",VLOOKUP($E23,'F Profi'!$A$7:$O$22,15))</f>
        <v>415</v>
      </c>
      <c r="D23" s="408">
        <f>IF($E23="","",VLOOKUP($E23,'F Profi'!$A$7:$O$22,5))</f>
        <v>0</v>
      </c>
      <c r="E23" s="157">
        <v>10</v>
      </c>
      <c r="F23" s="177" t="str">
        <f>UPPER(IF($E23="","",VLOOKUP($E23,'F Profi'!$A$7:$O$22,2)))</f>
        <v>MOLNÁR</v>
      </c>
      <c r="G23" s="177" t="str">
        <f>IF($E23="","",VLOOKUP($E23,'F Profi'!$A$7:$O$22,3))</f>
        <v>Dániel</v>
      </c>
      <c r="H23" s="177"/>
      <c r="I23" s="177">
        <f>IF($E23="","",VLOOKUP($E23,'F Profi'!$A$7:$O$22,4))</f>
        <v>0</v>
      </c>
      <c r="J23" s="160"/>
      <c r="K23" s="159"/>
      <c r="L23" s="159"/>
      <c r="M23" s="159"/>
      <c r="N23" s="184"/>
      <c r="O23" s="159"/>
      <c r="P23" s="186"/>
      <c r="Q23" s="159">
        <v>63</v>
      </c>
      <c r="R23" s="184"/>
      <c r="S23" s="167"/>
      <c r="Y23" s="462"/>
      <c r="Z23" s="462"/>
      <c r="AA23" s="471" t="s">
        <v>156</v>
      </c>
      <c r="AB23" s="472">
        <v>10</v>
      </c>
      <c r="AC23" s="472">
        <v>6</v>
      </c>
      <c r="AD23" s="472">
        <v>3</v>
      </c>
      <c r="AE23" s="472">
        <v>1</v>
      </c>
      <c r="AF23" s="472">
        <v>0</v>
      </c>
      <c r="AG23" s="472">
        <v>0</v>
      </c>
      <c r="AH23" s="472">
        <v>0</v>
      </c>
      <c r="AI23" s="461"/>
      <c r="AJ23" s="461"/>
      <c r="AK23" s="461"/>
    </row>
    <row r="24" spans="1:37" s="38" customFormat="1" ht="12.75" customHeight="1">
      <c r="A24" s="169"/>
      <c r="B24" s="421"/>
      <c r="C24" s="417"/>
      <c r="D24" s="417"/>
      <c r="E24" s="170"/>
      <c r="F24" s="171"/>
      <c r="G24" s="171"/>
      <c r="H24" s="172"/>
      <c r="I24" s="494" t="s">
        <v>0</v>
      </c>
      <c r="J24" s="174" t="s">
        <v>334</v>
      </c>
      <c r="K24" s="175" t="str">
        <f>UPPER(IF(OR(J24="a",J24="as"),F23,IF(OR(J24="b",J24="bs"),F25,)))</f>
        <v>JUHOS</v>
      </c>
      <c r="L24" s="175"/>
      <c r="M24" s="159"/>
      <c r="N24" s="184"/>
      <c r="O24" s="184"/>
      <c r="P24" s="186"/>
      <c r="Q24" s="165"/>
      <c r="R24" s="166"/>
      <c r="S24" s="167"/>
      <c r="Y24" s="462"/>
      <c r="Z24" s="462"/>
      <c r="AA24" s="471" t="s">
        <v>157</v>
      </c>
      <c r="AB24" s="472">
        <v>6</v>
      </c>
      <c r="AC24" s="472">
        <v>3</v>
      </c>
      <c r="AD24" s="472">
        <v>1</v>
      </c>
      <c r="AE24" s="472">
        <v>0</v>
      </c>
      <c r="AF24" s="472">
        <v>0</v>
      </c>
      <c r="AG24" s="472">
        <v>0</v>
      </c>
      <c r="AH24" s="472">
        <v>0</v>
      </c>
      <c r="AI24" s="461"/>
      <c r="AJ24" s="461"/>
      <c r="AK24" s="461"/>
    </row>
    <row r="25" spans="1:37" s="38" customFormat="1" ht="12.75" customHeight="1">
      <c r="A25" s="169">
        <v>10</v>
      </c>
      <c r="B25" s="379">
        <f>IF($E25="","",VLOOKUP($E25,'F Profi'!$A$7:$O$22,14))</f>
        <v>0</v>
      </c>
      <c r="C25" s="408">
        <f>IF($E25="","",VLOOKUP($E25,'F Profi'!$A$7:$O$22,15))</f>
        <v>88</v>
      </c>
      <c r="D25" s="408">
        <f>IF($E25="","",VLOOKUP($E25,'F Profi'!$A$7:$O$22,5))</f>
        <v>0</v>
      </c>
      <c r="E25" s="157">
        <v>1</v>
      </c>
      <c r="F25" s="177" t="str">
        <f>UPPER(IF($E25="","",VLOOKUP($E25,'F Profi'!$A$7:$O$22,2)))</f>
        <v>JUHOS</v>
      </c>
      <c r="G25" s="177" t="str">
        <f>IF($E25="","",VLOOKUP($E25,'F Profi'!$A$7:$O$22,3))</f>
        <v>Tibor</v>
      </c>
      <c r="H25" s="177"/>
      <c r="I25" s="177">
        <f>IF($E25="","",VLOOKUP($E25,'F Profi'!$A$7:$O$22,4))</f>
        <v>0</v>
      </c>
      <c r="J25" s="178"/>
      <c r="K25" s="159">
        <v>61</v>
      </c>
      <c r="L25" s="179"/>
      <c r="M25" s="159"/>
      <c r="N25" s="184"/>
      <c r="O25" s="184"/>
      <c r="P25" s="186"/>
      <c r="Q25" s="165"/>
      <c r="R25" s="166"/>
      <c r="S25" s="167"/>
      <c r="Y25" s="462"/>
      <c r="Z25" s="462"/>
      <c r="AA25" s="471" t="s">
        <v>162</v>
      </c>
      <c r="AB25" s="472">
        <v>3</v>
      </c>
      <c r="AC25" s="472">
        <v>2</v>
      </c>
      <c r="AD25" s="472">
        <v>1</v>
      </c>
      <c r="AE25" s="472">
        <v>0</v>
      </c>
      <c r="AF25" s="472">
        <v>0</v>
      </c>
      <c r="AG25" s="472">
        <v>0</v>
      </c>
      <c r="AH25" s="472">
        <v>0</v>
      </c>
      <c r="AI25" s="461"/>
      <c r="AJ25" s="461"/>
      <c r="AK25" s="461"/>
    </row>
    <row r="26" spans="1:41" s="38" customFormat="1" ht="12.75" customHeight="1">
      <c r="A26" s="169"/>
      <c r="B26" s="421"/>
      <c r="C26" s="417"/>
      <c r="D26" s="417"/>
      <c r="E26" s="180"/>
      <c r="F26" s="171"/>
      <c r="G26" s="171"/>
      <c r="H26" s="172"/>
      <c r="I26" s="159"/>
      <c r="J26" s="181"/>
      <c r="K26" s="173" t="s">
        <v>0</v>
      </c>
      <c r="L26" s="182" t="s">
        <v>335</v>
      </c>
      <c r="M26" s="175" t="str">
        <f>UPPER(IF(OR(L26="a",L26="as"),K24,IF(OR(L26="b",L26="bs"),K28,)))</f>
        <v>JUHOS</v>
      </c>
      <c r="N26" s="183"/>
      <c r="O26" s="184"/>
      <c r="P26" s="186"/>
      <c r="Q26" s="165"/>
      <c r="R26" s="166"/>
      <c r="S26" s="167"/>
      <c r="Y26" s="461"/>
      <c r="Z26" s="461"/>
      <c r="AA26" s="461"/>
      <c r="AB26" s="461"/>
      <c r="AC26" s="461"/>
      <c r="AD26" s="461"/>
      <c r="AE26" s="461"/>
      <c r="AF26" s="461"/>
      <c r="AG26" s="461"/>
      <c r="AH26" s="461"/>
      <c r="AI26" s="461"/>
      <c r="AJ26" s="461"/>
      <c r="AK26" s="461"/>
      <c r="AL26" s="467"/>
      <c r="AM26" s="467"/>
      <c r="AN26" s="467"/>
      <c r="AO26" s="467"/>
    </row>
    <row r="27" spans="1:41" s="38" customFormat="1" ht="12.75" customHeight="1">
      <c r="A27" s="169">
        <v>11</v>
      </c>
      <c r="B27" s="379">
        <f>IF($E27="","",VLOOKUP($E27,'F Profi'!$A$7:$O$22,14))</f>
        <v>0</v>
      </c>
      <c r="C27" s="408">
        <f>IF($E27="","",VLOOKUP($E27,'F Profi'!$A$7:$O$22,15))</f>
        <v>184</v>
      </c>
      <c r="D27" s="408">
        <f>IF($E27="","",VLOOKUP($E27,'F Profi'!$A$7:$O$22,5))</f>
        <v>0</v>
      </c>
      <c r="E27" s="157">
        <v>5</v>
      </c>
      <c r="F27" s="177" t="str">
        <f>UPPER(IF($E27="","",VLOOKUP($E27,'F Profi'!$A$7:$O$22,2)))</f>
        <v>GRUNNER</v>
      </c>
      <c r="G27" s="177" t="str">
        <f>IF($E27="","",VLOOKUP($E27,'F Profi'!$A$7:$O$22,3))</f>
        <v>Benedek</v>
      </c>
      <c r="H27" s="177"/>
      <c r="I27" s="177">
        <f>IF($E27="","",VLOOKUP($E27,'F Profi'!$A$7:$O$22,4))</f>
        <v>0</v>
      </c>
      <c r="J27" s="160"/>
      <c r="K27" s="159"/>
      <c r="L27" s="185"/>
      <c r="M27" s="159">
        <v>64</v>
      </c>
      <c r="N27" s="186"/>
      <c r="O27" s="184"/>
      <c r="P27" s="186"/>
      <c r="Q27" s="165"/>
      <c r="R27" s="166"/>
      <c r="S27" s="167"/>
      <c r="Y27" s="461"/>
      <c r="Z27" s="461"/>
      <c r="AA27" s="461"/>
      <c r="AB27" s="461"/>
      <c r="AC27" s="461"/>
      <c r="AD27" s="461"/>
      <c r="AE27" s="461"/>
      <c r="AF27" s="461"/>
      <c r="AG27" s="461"/>
      <c r="AH27" s="461"/>
      <c r="AI27" s="461"/>
      <c r="AJ27" s="461"/>
      <c r="AK27" s="461"/>
      <c r="AL27" s="467"/>
      <c r="AM27" s="467"/>
      <c r="AN27" s="467"/>
      <c r="AO27" s="467"/>
    </row>
    <row r="28" spans="1:41" s="38" customFormat="1" ht="12.75" customHeight="1">
      <c r="A28" s="194"/>
      <c r="B28" s="421"/>
      <c r="C28" s="417"/>
      <c r="D28" s="417"/>
      <c r="E28" s="180"/>
      <c r="F28" s="171"/>
      <c r="G28" s="171"/>
      <c r="H28" s="172"/>
      <c r="I28" s="494" t="s">
        <v>0</v>
      </c>
      <c r="J28" s="174" t="s">
        <v>334</v>
      </c>
      <c r="K28" s="175" t="str">
        <f>UPPER(IF(OR(J28="a",J28="as"),F27,IF(OR(J28="b",J28="bs"),F29,)))</f>
        <v>PETHES</v>
      </c>
      <c r="L28" s="187"/>
      <c r="M28" s="159"/>
      <c r="N28" s="186"/>
      <c r="O28" s="184"/>
      <c r="P28" s="186"/>
      <c r="Q28" s="165"/>
      <c r="R28" s="166"/>
      <c r="S28" s="167"/>
      <c r="Y28" s="467"/>
      <c r="Z28" s="467"/>
      <c r="AA28" s="467"/>
      <c r="AB28" s="467"/>
      <c r="AC28" s="467"/>
      <c r="AD28" s="467"/>
      <c r="AE28" s="467"/>
      <c r="AF28" s="467"/>
      <c r="AG28" s="467"/>
      <c r="AH28" s="467"/>
      <c r="AI28" s="467"/>
      <c r="AJ28" s="467"/>
      <c r="AK28" s="467"/>
      <c r="AL28" s="467"/>
      <c r="AM28" s="467"/>
      <c r="AN28" s="467"/>
      <c r="AO28" s="467"/>
    </row>
    <row r="29" spans="1:41" s="38" customFormat="1" ht="12.75" customHeight="1">
      <c r="A29" s="155">
        <v>12</v>
      </c>
      <c r="B29" s="379">
        <f>IF($E29="","",VLOOKUP($E29,'F Profi'!$A$7:$O$22,14))</f>
        <v>0</v>
      </c>
      <c r="C29" s="408">
        <f>IF($E29="","",VLOOKUP($E29,'F Profi'!$A$7:$O$22,15))</f>
        <v>75</v>
      </c>
      <c r="D29" s="408">
        <f>IF($E29="","",VLOOKUP($E29,'F Profi'!$A$7:$O$22,5))</f>
        <v>0</v>
      </c>
      <c r="E29" s="157">
        <v>11</v>
      </c>
      <c r="F29" s="158" t="str">
        <f>UPPER(IF($E29="","",VLOOKUP($E29,'F Profi'!$A$7:$O$22,2)))</f>
        <v>PETHES</v>
      </c>
      <c r="G29" s="158" t="str">
        <f>IF($E29="","",VLOOKUP($E29,'F Profi'!$A$7:$O$22,3))</f>
        <v>Ambrus</v>
      </c>
      <c r="H29" s="158"/>
      <c r="I29" s="158">
        <f>IF($E29="","",VLOOKUP($E29,'F Profi'!$A$7:$O$22,4))</f>
        <v>0</v>
      </c>
      <c r="J29" s="188"/>
      <c r="K29" s="159">
        <v>64</v>
      </c>
      <c r="L29" s="159"/>
      <c r="M29" s="159"/>
      <c r="N29" s="186"/>
      <c r="O29" s="184"/>
      <c r="P29" s="186"/>
      <c r="Q29" s="165"/>
      <c r="R29" s="166"/>
      <c r="S29" s="167"/>
      <c r="Y29" s="467"/>
      <c r="Z29" s="467"/>
      <c r="AA29" s="467"/>
      <c r="AB29" s="467"/>
      <c r="AC29" s="467"/>
      <c r="AD29" s="467"/>
      <c r="AE29" s="467"/>
      <c r="AF29" s="467"/>
      <c r="AG29" s="467"/>
      <c r="AH29" s="467"/>
      <c r="AI29" s="467"/>
      <c r="AJ29" s="467"/>
      <c r="AK29" s="467"/>
      <c r="AL29" s="467"/>
      <c r="AM29" s="467"/>
      <c r="AN29" s="467"/>
      <c r="AO29" s="467"/>
    </row>
    <row r="30" spans="1:37" s="38" customFormat="1" ht="12.75" customHeight="1">
      <c r="A30" s="169"/>
      <c r="B30" s="421"/>
      <c r="C30" s="417"/>
      <c r="D30" s="417"/>
      <c r="E30" s="180"/>
      <c r="F30" s="159"/>
      <c r="G30" s="159"/>
      <c r="H30" s="70"/>
      <c r="I30" s="189"/>
      <c r="J30" s="181"/>
      <c r="K30" s="159"/>
      <c r="L30" s="159"/>
      <c r="M30" s="173" t="s">
        <v>0</v>
      </c>
      <c r="N30" s="182" t="s">
        <v>335</v>
      </c>
      <c r="O30" s="175" t="str">
        <f>UPPER(IF(OR(N30="a",N30="as"),M26,IF(OR(N30="b",N30="bs"),M34,)))</f>
        <v>JUHOS</v>
      </c>
      <c r="P30" s="192"/>
      <c r="Q30" s="165"/>
      <c r="R30" s="166"/>
      <c r="S30" s="167"/>
      <c r="AI30" s="467"/>
      <c r="AJ30" s="467"/>
      <c r="AK30" s="467"/>
    </row>
    <row r="31" spans="1:37" s="38" customFormat="1" ht="12.75" customHeight="1">
      <c r="A31" s="169">
        <v>13</v>
      </c>
      <c r="B31" s="379">
        <f>IF($E31="","",VLOOKUP($E31,'F Profi'!$A$7:$O$22,14))</f>
        <v>0</v>
      </c>
      <c r="C31" s="408">
        <f>IF($E31="","",VLOOKUP($E31,'F Profi'!$A$7:$O$22,15))</f>
        <v>132</v>
      </c>
      <c r="D31" s="408">
        <f>IF($E31="","",VLOOKUP($E31,'F Profi'!$A$7:$O$22,5))</f>
        <v>0</v>
      </c>
      <c r="E31" s="157">
        <v>8</v>
      </c>
      <c r="F31" s="177" t="str">
        <f>UPPER(IF($E31="","",VLOOKUP($E31,'F Profi'!$A$7:$O$22,2)))</f>
        <v>FENYŐSI</v>
      </c>
      <c r="G31" s="177" t="str">
        <f>IF($E31="","",VLOOKUP($E31,'F Profi'!$A$7:$O$22,3))</f>
        <v>Zoltán</v>
      </c>
      <c r="H31" s="177"/>
      <c r="I31" s="177">
        <f>IF($E31="","",VLOOKUP($E31,'F Profi'!$A$7:$O$22,4))</f>
        <v>0</v>
      </c>
      <c r="J31" s="190"/>
      <c r="K31" s="159"/>
      <c r="L31" s="159"/>
      <c r="M31" s="159"/>
      <c r="N31" s="186"/>
      <c r="O31" s="159">
        <v>60</v>
      </c>
      <c r="P31" s="184"/>
      <c r="Q31" s="165"/>
      <c r="R31" s="166"/>
      <c r="S31" s="167"/>
      <c r="AI31" s="467"/>
      <c r="AJ31" s="467"/>
      <c r="AK31" s="467"/>
    </row>
    <row r="32" spans="1:37" s="38" customFormat="1" ht="12.75" customHeight="1">
      <c r="A32" s="169"/>
      <c r="B32" s="421"/>
      <c r="C32" s="417"/>
      <c r="D32" s="417"/>
      <c r="E32" s="180"/>
      <c r="F32" s="171"/>
      <c r="G32" s="171"/>
      <c r="H32" s="172"/>
      <c r="I32" s="173" t="s">
        <v>0</v>
      </c>
      <c r="J32" s="174" t="s">
        <v>148</v>
      </c>
      <c r="K32" s="175" t="str">
        <f>UPPER(IF(OR(J32="a",J32="as"),F31,IF(OR(J32="b",J32="bs"),F33,)))</f>
        <v>FENYŐSI</v>
      </c>
      <c r="L32" s="175"/>
      <c r="M32" s="159"/>
      <c r="N32" s="186"/>
      <c r="O32" s="184"/>
      <c r="P32" s="184"/>
      <c r="Q32" s="165"/>
      <c r="R32" s="166"/>
      <c r="S32" s="167"/>
      <c r="AI32" s="467"/>
      <c r="AJ32" s="467"/>
      <c r="AK32" s="467"/>
    </row>
    <row r="33" spans="1:37" s="38" customFormat="1" ht="12.75" customHeight="1">
      <c r="A33" s="169">
        <v>14</v>
      </c>
      <c r="B33" s="379">
        <f>IF($E33="","",VLOOKUP($E33,'F Profi'!$A$7:$O$22,14))</f>
      </c>
      <c r="C33" s="408">
        <f>IF($E33="","",VLOOKUP($E33,'F Profi'!$A$7:$O$22,15))</f>
      </c>
      <c r="D33" s="408">
        <f>IF($E33="","",VLOOKUP($E33,'F Profi'!$A$7:$O$22,5))</f>
      </c>
      <c r="E33" s="157"/>
      <c r="F33" s="177" t="s">
        <v>346</v>
      </c>
      <c r="G33" s="177" t="s">
        <v>311</v>
      </c>
      <c r="H33" s="177"/>
      <c r="I33" s="177">
        <f>IF($E33="","",VLOOKUP($E33,'F Profi'!$A$7:$O$22,4))</f>
      </c>
      <c r="J33" s="178"/>
      <c r="K33" s="159">
        <v>62</v>
      </c>
      <c r="L33" s="179"/>
      <c r="M33" s="159"/>
      <c r="N33" s="186"/>
      <c r="O33" s="184"/>
      <c r="P33" s="184"/>
      <c r="Q33" s="165"/>
      <c r="R33" s="166"/>
      <c r="S33" s="167"/>
      <c r="AI33" s="467"/>
      <c r="AJ33" s="467"/>
      <c r="AK33" s="467"/>
    </row>
    <row r="34" spans="1:37" s="38" customFormat="1" ht="12.75" customHeight="1">
      <c r="A34" s="169"/>
      <c r="B34" s="421"/>
      <c r="C34" s="417"/>
      <c r="D34" s="417"/>
      <c r="E34" s="180"/>
      <c r="F34" s="171"/>
      <c r="G34" s="171"/>
      <c r="H34" s="172"/>
      <c r="I34" s="159"/>
      <c r="J34" s="181"/>
      <c r="K34" s="173" t="s">
        <v>0</v>
      </c>
      <c r="L34" s="182" t="s">
        <v>335</v>
      </c>
      <c r="M34" s="175" t="str">
        <f>UPPER(IF(OR(L34="a",L34="as"),K32,IF(OR(L34="b",L34="bs"),K36,)))</f>
        <v>FENYŐSI</v>
      </c>
      <c r="N34" s="192"/>
      <c r="O34" s="184"/>
      <c r="P34" s="184"/>
      <c r="Q34" s="165"/>
      <c r="R34" s="166"/>
      <c r="S34" s="167"/>
      <c r="AI34" s="467"/>
      <c r="AJ34" s="467"/>
      <c r="AK34" s="467"/>
    </row>
    <row r="35" spans="1:37" s="38" customFormat="1" ht="12.75" customHeight="1">
      <c r="A35" s="169">
        <v>15</v>
      </c>
      <c r="B35" s="379">
        <f>IF($E35="","",VLOOKUP($E35,'F Profi'!$A$7:$O$22,14))</f>
        <v>0</v>
      </c>
      <c r="C35" s="408">
        <f>IF($E35="","",VLOOKUP($E35,'F Profi'!$A$7:$O$22,15))</f>
        <v>0</v>
      </c>
      <c r="D35" s="408">
        <f>IF($E35="","",VLOOKUP($E35,'F Profi'!$A$7:$O$22,5))</f>
        <v>0</v>
      </c>
      <c r="E35" s="157">
        <v>9</v>
      </c>
      <c r="F35" s="177" t="str">
        <f>UPPER(IF($E35="","",VLOOKUP($E35,'F Profi'!$A$7:$O$22,2)))</f>
        <v>JANDA</v>
      </c>
      <c r="G35" s="177" t="str">
        <f>IF($E35="","",VLOOKUP($E35,'F Profi'!$A$7:$O$22,3))</f>
        <v>Martin</v>
      </c>
      <c r="H35" s="177"/>
      <c r="I35" s="177">
        <f>IF($E35="","",VLOOKUP($E35,'F Profi'!$A$7:$O$22,4))</f>
        <v>0</v>
      </c>
      <c r="J35" s="160"/>
      <c r="K35" s="159"/>
      <c r="L35" s="185"/>
      <c r="M35" s="159">
        <v>75</v>
      </c>
      <c r="N35" s="184"/>
      <c r="O35" s="184"/>
      <c r="P35" s="184"/>
      <c r="Q35" s="165"/>
      <c r="R35" s="166"/>
      <c r="S35" s="167"/>
      <c r="AI35" s="467"/>
      <c r="AJ35" s="467"/>
      <c r="AK35" s="467"/>
    </row>
    <row r="36" spans="1:37" s="38" customFormat="1" ht="12.75" customHeight="1">
      <c r="A36" s="169"/>
      <c r="B36" s="421"/>
      <c r="C36" s="417"/>
      <c r="D36" s="417"/>
      <c r="E36" s="170"/>
      <c r="F36" s="171"/>
      <c r="G36" s="171"/>
      <c r="H36" s="172"/>
      <c r="I36" s="173" t="s">
        <v>0</v>
      </c>
      <c r="J36" s="174" t="s">
        <v>334</v>
      </c>
      <c r="K36" s="175" t="str">
        <f>UPPER(IF(OR(J36="a",J36="as"),F35,IF(OR(J36="b",J36="bs"),F37,)))</f>
        <v>SZAPPANOS</v>
      </c>
      <c r="L36" s="187"/>
      <c r="M36" s="159"/>
      <c r="N36" s="184"/>
      <c r="O36" s="184"/>
      <c r="P36" s="184"/>
      <c r="Q36" s="165"/>
      <c r="R36" s="166"/>
      <c r="S36" s="167"/>
      <c r="AI36" s="467"/>
      <c r="AJ36" s="467"/>
      <c r="AK36" s="467"/>
    </row>
    <row r="37" spans="1:37" s="38" customFormat="1" ht="12.75" customHeight="1">
      <c r="A37" s="155">
        <v>16</v>
      </c>
      <c r="B37" s="379">
        <f>IF($E37="","",VLOOKUP($E37,'F Profi'!$A$7:$O$22,14))</f>
        <v>0</v>
      </c>
      <c r="C37" s="408">
        <f>IF($E37="","",VLOOKUP($E37,'F Profi'!$A$7:$O$22,15))</f>
        <v>32</v>
      </c>
      <c r="D37" s="408">
        <f>IF($E37="","",VLOOKUP($E37,'F Profi'!$A$7:$O$22,5))</f>
        <v>0</v>
      </c>
      <c r="E37" s="157">
        <v>4</v>
      </c>
      <c r="F37" s="158" t="str">
        <f>UPPER(IF($E37="","",VLOOKUP($E37,'F Profi'!$A$7:$O$22,2)))</f>
        <v>SZAPPANOS</v>
      </c>
      <c r="G37" s="158" t="str">
        <f>IF($E37="","",VLOOKUP($E37,'F Profi'!$A$7:$O$22,3))</f>
        <v>Márton</v>
      </c>
      <c r="H37" s="177"/>
      <c r="I37" s="158">
        <f>IF($E37="","",VLOOKUP($E37,'F Profi'!$A$7:$O$22,4))</f>
        <v>0</v>
      </c>
      <c r="J37" s="188"/>
      <c r="K37" s="159">
        <v>61</v>
      </c>
      <c r="L37" s="159"/>
      <c r="M37" s="159"/>
      <c r="N37" s="184"/>
      <c r="O37" s="184"/>
      <c r="P37" s="184"/>
      <c r="Q37" s="165"/>
      <c r="R37" s="166"/>
      <c r="S37" s="167"/>
      <c r="AI37" s="467"/>
      <c r="AJ37" s="467"/>
      <c r="AK37" s="467"/>
    </row>
    <row r="38" spans="1:37" s="38" customFormat="1" ht="9" customHeight="1">
      <c r="A38" s="195"/>
      <c r="B38" s="170"/>
      <c r="C38" s="170"/>
      <c r="D38" s="170"/>
      <c r="E38" s="170"/>
      <c r="F38" s="189"/>
      <c r="G38" s="189"/>
      <c r="H38" s="193"/>
      <c r="I38" s="159"/>
      <c r="J38" s="181"/>
      <c r="K38" s="159"/>
      <c r="L38" s="159"/>
      <c r="M38" s="159"/>
      <c r="N38" s="184"/>
      <c r="O38" s="184"/>
      <c r="P38" s="184"/>
      <c r="Q38" s="165"/>
      <c r="R38" s="166"/>
      <c r="S38" s="167"/>
      <c r="AI38" s="467"/>
      <c r="AJ38" s="467"/>
      <c r="AK38" s="467"/>
    </row>
    <row r="39" spans="1:37" s="38" customFormat="1" ht="9" customHeight="1">
      <c r="A39" s="196"/>
      <c r="B39" s="161"/>
      <c r="C39" s="161"/>
      <c r="D39" s="161"/>
      <c r="E39" s="170"/>
      <c r="F39" s="161"/>
      <c r="G39" s="161"/>
      <c r="H39" s="161"/>
      <c r="I39" s="161"/>
      <c r="J39" s="170"/>
      <c r="K39" s="161"/>
      <c r="L39" s="161"/>
      <c r="M39" s="161"/>
      <c r="N39" s="197"/>
      <c r="O39" s="197"/>
      <c r="P39" s="197"/>
      <c r="Q39" s="165"/>
      <c r="R39" s="166"/>
      <c r="S39" s="167"/>
      <c r="AI39" s="467"/>
      <c r="AJ39" s="467"/>
      <c r="AK39" s="467"/>
    </row>
    <row r="40" spans="1:37" s="38" customFormat="1" ht="9" customHeight="1">
      <c r="A40" s="195"/>
      <c r="B40" s="170"/>
      <c r="C40" s="170"/>
      <c r="D40" s="170"/>
      <c r="E40" s="170"/>
      <c r="F40" s="161"/>
      <c r="G40" s="161"/>
      <c r="I40" s="161"/>
      <c r="J40" s="170"/>
      <c r="K40" s="161"/>
      <c r="L40" s="161"/>
      <c r="M40" s="198"/>
      <c r="N40" s="170"/>
      <c r="O40" s="161"/>
      <c r="P40" s="197"/>
      <c r="Q40" s="165"/>
      <c r="R40" s="166"/>
      <c r="S40" s="167"/>
      <c r="AI40" s="467"/>
      <c r="AJ40" s="467"/>
      <c r="AK40" s="467"/>
    </row>
    <row r="41" spans="1:37" s="38" customFormat="1" ht="9" customHeight="1">
      <c r="A41" s="195"/>
      <c r="B41" s="161"/>
      <c r="C41" s="161"/>
      <c r="D41" s="161"/>
      <c r="E41" s="170"/>
      <c r="F41" s="161"/>
      <c r="G41" s="161"/>
      <c r="H41" s="161"/>
      <c r="I41" s="161"/>
      <c r="J41" s="170"/>
      <c r="K41" s="161"/>
      <c r="L41" s="161"/>
      <c r="M41" s="161"/>
      <c r="N41" s="197"/>
      <c r="O41" s="161"/>
      <c r="P41" s="197"/>
      <c r="Q41" s="165"/>
      <c r="R41" s="166"/>
      <c r="S41" s="167"/>
      <c r="AI41" s="467"/>
      <c r="AJ41" s="467"/>
      <c r="AK41" s="467"/>
    </row>
    <row r="42" spans="1:37" s="38" customFormat="1" ht="9" customHeight="1">
      <c r="A42" s="195"/>
      <c r="B42" s="170"/>
      <c r="C42" s="170"/>
      <c r="D42" s="170"/>
      <c r="E42" s="170"/>
      <c r="F42" s="161"/>
      <c r="G42" s="161"/>
      <c r="I42" s="198"/>
      <c r="J42" s="170"/>
      <c r="K42" s="161"/>
      <c r="L42" s="161"/>
      <c r="M42" s="161"/>
      <c r="N42" s="197"/>
      <c r="O42" s="197"/>
      <c r="P42" s="197"/>
      <c r="Q42" s="165"/>
      <c r="R42" s="166"/>
      <c r="S42" s="167"/>
      <c r="AI42" s="467"/>
      <c r="AJ42" s="467"/>
      <c r="AK42" s="467"/>
    </row>
    <row r="43" spans="1:37" s="38" customFormat="1" ht="9" customHeight="1">
      <c r="A43" s="195"/>
      <c r="B43" s="161"/>
      <c r="C43" s="161"/>
      <c r="D43" s="161"/>
      <c r="E43" s="170"/>
      <c r="F43" s="161"/>
      <c r="G43" s="161"/>
      <c r="H43" s="161"/>
      <c r="I43" s="161"/>
      <c r="J43" s="170"/>
      <c r="K43" s="161"/>
      <c r="L43" s="199"/>
      <c r="M43" s="161"/>
      <c r="N43" s="197"/>
      <c r="O43" s="197"/>
      <c r="P43" s="197"/>
      <c r="Q43" s="165"/>
      <c r="R43" s="166"/>
      <c r="S43" s="167"/>
      <c r="AI43" s="467"/>
      <c r="AJ43" s="467"/>
      <c r="AK43" s="467"/>
    </row>
    <row r="44" spans="1:37" s="38" customFormat="1" ht="9" customHeight="1">
      <c r="A44" s="195"/>
      <c r="B44" s="170"/>
      <c r="C44" s="170"/>
      <c r="D44" s="170"/>
      <c r="E44" s="170"/>
      <c r="F44" s="161"/>
      <c r="G44" s="161"/>
      <c r="I44" s="161"/>
      <c r="J44" s="170"/>
      <c r="K44" s="198"/>
      <c r="L44" s="170"/>
      <c r="M44" s="161"/>
      <c r="N44" s="197"/>
      <c r="O44" s="197"/>
      <c r="P44" s="197"/>
      <c r="Q44" s="165"/>
      <c r="R44" s="166"/>
      <c r="S44" s="167"/>
      <c r="AI44" s="467"/>
      <c r="AJ44" s="467"/>
      <c r="AK44" s="467"/>
    </row>
    <row r="45" spans="1:37" s="38" customFormat="1" ht="9" customHeight="1">
      <c r="A45" s="195"/>
      <c r="B45" s="161"/>
      <c r="C45" s="161"/>
      <c r="D45" s="161"/>
      <c r="E45" s="170"/>
      <c r="F45" s="161"/>
      <c r="G45" s="161"/>
      <c r="H45" s="161"/>
      <c r="I45" s="161"/>
      <c r="J45" s="170"/>
      <c r="K45" s="161"/>
      <c r="L45" s="161"/>
      <c r="M45" s="161"/>
      <c r="N45" s="197"/>
      <c r="O45" s="197"/>
      <c r="P45" s="197"/>
      <c r="Q45" s="165"/>
      <c r="R45" s="166"/>
      <c r="S45" s="167"/>
      <c r="AI45" s="467"/>
      <c r="AJ45" s="467"/>
      <c r="AK45" s="467"/>
    </row>
    <row r="46" spans="1:37" s="38" customFormat="1" ht="9" customHeight="1">
      <c r="A46" s="195"/>
      <c r="B46" s="170"/>
      <c r="C46" s="170"/>
      <c r="D46" s="170"/>
      <c r="E46" s="170"/>
      <c r="F46" s="161"/>
      <c r="G46" s="161"/>
      <c r="I46" s="198"/>
      <c r="J46" s="170"/>
      <c r="K46" s="161"/>
      <c r="L46" s="161"/>
      <c r="M46" s="161"/>
      <c r="N46" s="197"/>
      <c r="O46" s="197"/>
      <c r="P46" s="197"/>
      <c r="Q46" s="165"/>
      <c r="R46" s="166"/>
      <c r="S46" s="167"/>
      <c r="AI46" s="467"/>
      <c r="AJ46" s="467"/>
      <c r="AK46" s="467"/>
    </row>
    <row r="47" spans="1:37" s="38" customFormat="1" ht="9" customHeight="1">
      <c r="A47" s="196"/>
      <c r="B47" s="161"/>
      <c r="C47" s="161"/>
      <c r="D47" s="161"/>
      <c r="E47" s="170"/>
      <c r="F47" s="161"/>
      <c r="G47" s="161"/>
      <c r="H47" s="161"/>
      <c r="I47" s="161"/>
      <c r="J47" s="170"/>
      <c r="K47" s="161"/>
      <c r="L47" s="161"/>
      <c r="M47" s="161"/>
      <c r="N47" s="161"/>
      <c r="O47" s="162"/>
      <c r="P47" s="162"/>
      <c r="Q47" s="165"/>
      <c r="R47" s="166"/>
      <c r="S47" s="167"/>
      <c r="AI47" s="467"/>
      <c r="AJ47" s="467"/>
      <c r="AK47" s="467"/>
    </row>
    <row r="48" spans="1:37" s="2" customFormat="1" ht="6.75" customHeight="1">
      <c r="A48" s="200"/>
      <c r="B48" s="200"/>
      <c r="C48" s="200"/>
      <c r="D48" s="200"/>
      <c r="E48" s="200"/>
      <c r="F48" s="201"/>
      <c r="G48" s="201"/>
      <c r="H48" s="201"/>
      <c r="I48" s="201"/>
      <c r="J48" s="202"/>
      <c r="K48" s="203"/>
      <c r="L48" s="204"/>
      <c r="M48" s="203"/>
      <c r="N48" s="204"/>
      <c r="O48" s="203"/>
      <c r="P48" s="204"/>
      <c r="Q48" s="203"/>
      <c r="R48" s="204"/>
      <c r="S48" s="205"/>
      <c r="AI48" s="468"/>
      <c r="AJ48" s="468"/>
      <c r="AK48" s="468"/>
    </row>
    <row r="49" spans="1:37" s="18" customFormat="1" ht="10.5" customHeight="1">
      <c r="A49" s="206" t="s">
        <v>101</v>
      </c>
      <c r="B49" s="207"/>
      <c r="C49" s="207"/>
      <c r="D49" s="412"/>
      <c r="E49" s="209" t="s">
        <v>5</v>
      </c>
      <c r="F49" s="210" t="s">
        <v>103</v>
      </c>
      <c r="G49" s="209"/>
      <c r="H49" s="211"/>
      <c r="I49" s="212"/>
      <c r="J49" s="209" t="s">
        <v>5</v>
      </c>
      <c r="K49" s="210" t="s">
        <v>115</v>
      </c>
      <c r="L49" s="213"/>
      <c r="M49" s="210" t="s">
        <v>116</v>
      </c>
      <c r="N49" s="214"/>
      <c r="O49" s="215" t="s">
        <v>117</v>
      </c>
      <c r="P49" s="215"/>
      <c r="Q49" s="216"/>
      <c r="R49" s="217"/>
      <c r="AI49" s="469"/>
      <c r="AJ49" s="469"/>
      <c r="AK49" s="469"/>
    </row>
    <row r="50" spans="1:37" s="18" customFormat="1" ht="9" customHeight="1">
      <c r="A50" s="413" t="s">
        <v>102</v>
      </c>
      <c r="B50" s="414"/>
      <c r="C50" s="415"/>
      <c r="D50" s="416"/>
      <c r="E50" s="221">
        <v>1</v>
      </c>
      <c r="F50" s="92" t="str">
        <f>IF(E50&gt;$R$57,,UPPER(VLOOKUP(E50,'F Profi'!$A$7:$Q$134,2)))</f>
        <v>JUHOS</v>
      </c>
      <c r="G50" s="222"/>
      <c r="H50" s="92"/>
      <c r="I50" s="91"/>
      <c r="J50" s="223" t="s">
        <v>6</v>
      </c>
      <c r="K50" s="218"/>
      <c r="L50" s="224"/>
      <c r="M50" s="218"/>
      <c r="N50" s="225"/>
      <c r="O50" s="226" t="s">
        <v>106</v>
      </c>
      <c r="P50" s="227"/>
      <c r="Q50" s="227"/>
      <c r="R50" s="228"/>
      <c r="AI50" s="469"/>
      <c r="AJ50" s="469"/>
      <c r="AK50" s="469"/>
    </row>
    <row r="51" spans="1:37" s="18" customFormat="1" ht="9" customHeight="1">
      <c r="A51" s="233" t="s">
        <v>114</v>
      </c>
      <c r="B51" s="231"/>
      <c r="C51" s="409"/>
      <c r="D51" s="234"/>
      <c r="E51" s="221">
        <v>2</v>
      </c>
      <c r="F51" s="92">
        <f>IF(E51&gt;$R$57,,UPPER(VLOOKUP(E51,'F Profi'!$A$7:$Q$134,2)))</f>
      </c>
      <c r="G51" s="222"/>
      <c r="H51" s="92"/>
      <c r="I51" s="91"/>
      <c r="J51" s="223" t="s">
        <v>7</v>
      </c>
      <c r="K51" s="218"/>
      <c r="L51" s="224"/>
      <c r="M51" s="218"/>
      <c r="N51" s="225"/>
      <c r="O51" s="229"/>
      <c r="P51" s="230"/>
      <c r="Q51" s="231"/>
      <c r="R51" s="232"/>
      <c r="AI51" s="469"/>
      <c r="AJ51" s="469"/>
      <c r="AK51" s="469"/>
    </row>
    <row r="52" spans="1:37" s="18" customFormat="1" ht="9" customHeight="1">
      <c r="A52" s="370"/>
      <c r="B52" s="371"/>
      <c r="C52" s="410"/>
      <c r="D52" s="372"/>
      <c r="E52" s="221">
        <v>3</v>
      </c>
      <c r="F52" s="92" t="str">
        <f>IF(E52&gt;$R$57,,UPPER(VLOOKUP(E52,'F Profi'!$A$7:$Q$134,2)))</f>
        <v>NÁDASY</v>
      </c>
      <c r="G52" s="222"/>
      <c r="H52" s="92"/>
      <c r="I52" s="91"/>
      <c r="J52" s="223" t="s">
        <v>8</v>
      </c>
      <c r="K52" s="218"/>
      <c r="L52" s="224"/>
      <c r="M52" s="218"/>
      <c r="N52" s="225"/>
      <c r="O52" s="226" t="s">
        <v>107</v>
      </c>
      <c r="P52" s="227"/>
      <c r="Q52" s="227"/>
      <c r="R52" s="228"/>
      <c r="AI52" s="469"/>
      <c r="AJ52" s="469"/>
      <c r="AK52" s="469"/>
    </row>
    <row r="53" spans="1:37" s="18" customFormat="1" ht="9" customHeight="1">
      <c r="A53" s="235"/>
      <c r="B53" s="405"/>
      <c r="C53" s="405"/>
      <c r="D53" s="236"/>
      <c r="E53" s="221">
        <v>4</v>
      </c>
      <c r="F53" s="92" t="str">
        <f>IF(E53&gt;$R$57,,UPPER(VLOOKUP(E53,'F Profi'!$A$7:$Q$134,2)))</f>
        <v>SZAPPANOS</v>
      </c>
      <c r="G53" s="222"/>
      <c r="H53" s="92"/>
      <c r="I53" s="91"/>
      <c r="J53" s="223" t="s">
        <v>9</v>
      </c>
      <c r="K53" s="218"/>
      <c r="L53" s="224"/>
      <c r="M53" s="218"/>
      <c r="N53" s="225"/>
      <c r="O53" s="218"/>
      <c r="P53" s="224"/>
      <c r="Q53" s="218"/>
      <c r="R53" s="225"/>
      <c r="AI53" s="469"/>
      <c r="AJ53" s="469"/>
      <c r="AK53" s="469"/>
    </row>
    <row r="54" spans="1:37" s="18" customFormat="1" ht="9" customHeight="1">
      <c r="A54" s="357"/>
      <c r="B54" s="373"/>
      <c r="C54" s="373"/>
      <c r="D54" s="411"/>
      <c r="E54" s="221"/>
      <c r="F54" s="92"/>
      <c r="G54" s="222"/>
      <c r="H54" s="92"/>
      <c r="I54" s="91"/>
      <c r="J54" s="223" t="s">
        <v>10</v>
      </c>
      <c r="K54" s="218"/>
      <c r="L54" s="224"/>
      <c r="M54" s="218"/>
      <c r="N54" s="225"/>
      <c r="O54" s="231"/>
      <c r="P54" s="230"/>
      <c r="Q54" s="231"/>
      <c r="R54" s="232"/>
      <c r="AI54" s="469"/>
      <c r="AJ54" s="469"/>
      <c r="AK54" s="469"/>
    </row>
    <row r="55" spans="1:37" s="18" customFormat="1" ht="9" customHeight="1">
      <c r="A55" s="358"/>
      <c r="B55" s="378"/>
      <c r="C55" s="405"/>
      <c r="D55" s="236"/>
      <c r="E55" s="221"/>
      <c r="F55" s="92"/>
      <c r="G55" s="222"/>
      <c r="H55" s="92"/>
      <c r="I55" s="91"/>
      <c r="J55" s="223" t="s">
        <v>11</v>
      </c>
      <c r="K55" s="218"/>
      <c r="L55" s="224"/>
      <c r="M55" s="218"/>
      <c r="N55" s="225"/>
      <c r="O55" s="226" t="s">
        <v>91</v>
      </c>
      <c r="P55" s="227"/>
      <c r="Q55" s="227"/>
      <c r="R55" s="228"/>
      <c r="AI55" s="469"/>
      <c r="AJ55" s="469"/>
      <c r="AK55" s="469"/>
    </row>
    <row r="56" spans="1:37" s="18" customFormat="1" ht="9" customHeight="1">
      <c r="A56" s="358"/>
      <c r="B56" s="378"/>
      <c r="C56" s="406"/>
      <c r="D56" s="368"/>
      <c r="E56" s="221"/>
      <c r="F56" s="92"/>
      <c r="G56" s="222"/>
      <c r="H56" s="92"/>
      <c r="I56" s="91"/>
      <c r="J56" s="223" t="s">
        <v>12</v>
      </c>
      <c r="K56" s="218"/>
      <c r="L56" s="224"/>
      <c r="M56" s="218"/>
      <c r="N56" s="225"/>
      <c r="O56" s="218"/>
      <c r="P56" s="224"/>
      <c r="Q56" s="218"/>
      <c r="R56" s="225"/>
      <c r="AI56" s="469"/>
      <c r="AJ56" s="469"/>
      <c r="AK56" s="469"/>
    </row>
    <row r="57" spans="1:37" s="18" customFormat="1" ht="9" customHeight="1">
      <c r="A57" s="359"/>
      <c r="B57" s="356"/>
      <c r="C57" s="407"/>
      <c r="D57" s="369"/>
      <c r="E57" s="237"/>
      <c r="F57" s="238"/>
      <c r="G57" s="239"/>
      <c r="H57" s="238"/>
      <c r="I57" s="240"/>
      <c r="J57" s="241" t="s">
        <v>13</v>
      </c>
      <c r="K57" s="231"/>
      <c r="L57" s="230"/>
      <c r="M57" s="231"/>
      <c r="N57" s="232"/>
      <c r="O57" s="231" t="str">
        <f>R4</f>
        <v>Nagy-Gyevi Dávid</v>
      </c>
      <c r="P57" s="230"/>
      <c r="Q57" s="231"/>
      <c r="R57" s="242">
        <f>MIN(4,'F Profi'!Q5)</f>
        <v>4</v>
      </c>
      <c r="AI57" s="469"/>
      <c r="AJ57" s="469"/>
      <c r="AK57" s="469"/>
    </row>
  </sheetData>
  <sheetProtection/>
  <mergeCells count="1">
    <mergeCell ref="A4:C4"/>
  </mergeCells>
  <conditionalFormatting sqref="G45:I45 G39:I39 H23 H25 H27 H29 H31 H33 H35 H37 G47:I47 G41:I41 G43:I43 H7 H9 H11 H13 H15 H17 H19 H21">
    <cfRule type="expression" priority="14" dxfId="0" stopIfTrue="1">
      <formula>AND($E7&lt;9,$C7&gt;0)</formula>
    </cfRule>
  </conditionalFormatting>
  <conditionalFormatting sqref="I32 I46 I36 K44 I42 K10 M14 K18 K26 K34 M30 M40 O22 I8 I12 I16 I20 I24 I28">
    <cfRule type="expression" priority="11" dxfId="29" stopIfTrue="1">
      <formula>AND($O$1="CU",I8="Umpire")</formula>
    </cfRule>
    <cfRule type="expression" priority="12" dxfId="28" stopIfTrue="1">
      <formula>AND($O$1="CU",I8&lt;&gt;"Umpire",J8&lt;&gt;"")</formula>
    </cfRule>
    <cfRule type="expression" priority="13" dxfId="27" stopIfTrue="1">
      <formula>AND($O$1="CU",I8&lt;&gt;"Umpire")</formula>
    </cfRule>
  </conditionalFormatting>
  <conditionalFormatting sqref="E39 E47 E45 E43 E41">
    <cfRule type="expression" priority="10" dxfId="31" stopIfTrue="1">
      <formula>AND($E39&lt;9,$C39&gt;0)</formula>
    </cfRule>
  </conditionalFormatting>
  <conditionalFormatting sqref="F41 F43 F45 F47 F39">
    <cfRule type="cellIs" priority="8" dxfId="21" operator="equal" stopIfTrue="1">
      <formula>"Bye"</formula>
    </cfRule>
    <cfRule type="expression" priority="9" dxfId="0" stopIfTrue="1">
      <formula>AND($E39&lt;9,$C39&gt;0)</formula>
    </cfRule>
  </conditionalFormatting>
  <conditionalFormatting sqref="M10 M18 M26 M34 O30 O40 M44 O14 Q22 K8 K12 K16 K20 K24 K28 K32 K36 K42 K46">
    <cfRule type="expression" priority="6" dxfId="0" stopIfTrue="1">
      <formula>J8="as"</formula>
    </cfRule>
    <cfRule type="expression" priority="7" dxfId="0" stopIfTrue="1">
      <formula>J8="bs"</formula>
    </cfRule>
  </conditionalFormatting>
  <conditionalFormatting sqref="B41 B43 B45 B47 B39">
    <cfRule type="cellIs" priority="4" dxfId="33" operator="equal" stopIfTrue="1">
      <formula>"QA"</formula>
    </cfRule>
    <cfRule type="cellIs" priority="5" dxfId="33" operator="equal" stopIfTrue="1">
      <formula>"DA"</formula>
    </cfRule>
  </conditionalFormatting>
  <conditionalFormatting sqref="R57 J8 J12 J16 J20 J24 J28 J32 J36 N30 N14 L10 L34 L18 L26 P22">
    <cfRule type="expression" priority="3" dxfId="22" stopIfTrue="1">
      <formula>$O$1="CU"</formula>
    </cfRule>
  </conditionalFormatting>
  <conditionalFormatting sqref="E9 E7 E11 E13 E15 E17 E19 E21 E23 E25 E27 E29 E31 E33 E35 E37">
    <cfRule type="expression" priority="2" dxfId="31" stopIfTrue="1">
      <formula>$E7&lt;5</formula>
    </cfRule>
  </conditionalFormatting>
  <conditionalFormatting sqref="F35 F37 F25 F33 F31 F29 F27 F23 F19 F21 F9 F17 F15 F13 F11 F7">
    <cfRule type="cellIs" priority="1" dxfId="21" operator="equal" stopIfTrue="1">
      <formula>"Bye"</formula>
    </cfRule>
  </conditionalFormatting>
  <dataValidations count="1">
    <dataValidation type="list" allowBlank="1" showInputMessage="1" sqref="I46 I42 K44 M40 I8 M14 K10 K18 K26 K34 M30 I12 I36 O22 I16 I32 I24 I20 I28">
      <formula1>$U$7:$U$16</formula1>
    </dataValidation>
  </dataValidations>
  <printOptions horizontalCentered="1"/>
  <pageMargins left="0.35" right="0.35" top="0.39" bottom="0.39" header="0" footer="0"/>
  <pageSetup fitToHeight="1" fitToWidth="1" horizontalDpi="360" verticalDpi="360" orientation="portrait" paperSize="9" scale="96" r:id="rId4"/>
  <drawing r:id="rId3"/>
  <legacyDrawing r:id="rId2"/>
</worksheet>
</file>

<file path=xl/worksheets/sheet7.xml><?xml version="1.0" encoding="utf-8"?>
<worksheet xmlns="http://schemas.openxmlformats.org/spreadsheetml/2006/main" xmlns:r="http://schemas.openxmlformats.org/officeDocument/2006/relationships">
  <sheetPr codeName="Sheet29">
    <tabColor indexed="42"/>
  </sheetPr>
  <dimension ref="A1:P87"/>
  <sheetViews>
    <sheetView showGridLines="0" showZeros="0" zoomScale="86" zoomScaleNormal="86" zoomScalePageLayoutView="0" workbookViewId="0" topLeftCell="A1">
      <pane ySplit="7" topLeftCell="A19" activePane="bottomLeft" state="frozen"/>
      <selection pane="topLeft" activeCell="F3" sqref="F3"/>
      <selection pane="bottomLeft" activeCell="B31" sqref="B31"/>
    </sheetView>
  </sheetViews>
  <sheetFormatPr defaultColWidth="9.140625" defaultRowHeight="12.75"/>
  <cols>
    <col min="1" max="1" width="4.28125" style="0" customWidth="1"/>
    <col min="2" max="2" width="11.7109375" style="0" customWidth="1"/>
    <col min="3" max="3" width="13.00390625" style="0" customWidth="1"/>
    <col min="4" max="4" width="12.140625" style="45" customWidth="1"/>
    <col min="5" max="5" width="12.421875" style="45" customWidth="1"/>
    <col min="6" max="6" width="5.8515625" style="45" customWidth="1"/>
    <col min="7" max="7" width="2.7109375" style="45" customWidth="1"/>
    <col min="8" max="8" width="12.7109375" style="102" customWidth="1"/>
    <col min="9" max="9" width="11.28125" style="45" customWidth="1"/>
    <col min="10" max="10" width="12.140625" style="45" customWidth="1"/>
    <col min="11" max="11" width="10.57421875" style="45" customWidth="1"/>
    <col min="12" max="12" width="5.8515625" style="45" customWidth="1"/>
    <col min="13" max="13" width="11.28125" style="45" customWidth="1"/>
    <col min="14" max="16" width="5.8515625" style="45" customWidth="1"/>
  </cols>
  <sheetData>
    <row r="1" spans="1:16" ht="26.25">
      <c r="A1" s="93" t="str">
        <f>Altalanos!$A$6</f>
        <v>I. EGYETEMI ORSZÁGOS BAJNOKSÁG</v>
      </c>
      <c r="B1" s="93"/>
      <c r="C1" s="93"/>
      <c r="D1" s="94"/>
      <c r="E1" s="94"/>
      <c r="F1" s="376"/>
      <c r="G1" s="376"/>
      <c r="H1" s="401" t="s">
        <v>126</v>
      </c>
      <c r="I1" s="94"/>
      <c r="J1" s="95"/>
      <c r="K1" s="95"/>
      <c r="L1" s="95"/>
      <c r="M1" s="95"/>
      <c r="N1" s="95"/>
      <c r="O1" s="280"/>
      <c r="P1" s="109"/>
    </row>
    <row r="2" spans="1:16" ht="13.5" thickBot="1">
      <c r="A2" s="96" t="str">
        <f>Altalanos!$A$8</f>
        <v>F Amatőr</v>
      </c>
      <c r="B2" s="96" t="s">
        <v>112</v>
      </c>
      <c r="C2" s="423" t="str">
        <f>Altalanos!$C$8</f>
        <v>F Páros</v>
      </c>
      <c r="D2" s="281"/>
      <c r="E2" s="281"/>
      <c r="F2" s="281"/>
      <c r="G2" s="281"/>
      <c r="H2" s="401" t="s">
        <v>127</v>
      </c>
      <c r="I2" s="103"/>
      <c r="J2" s="103"/>
      <c r="K2" s="86"/>
      <c r="L2" s="86"/>
      <c r="M2" s="86"/>
      <c r="N2" s="86"/>
      <c r="O2" s="282"/>
      <c r="P2" s="111"/>
    </row>
    <row r="3" spans="1:16" s="2" customFormat="1" ht="12.75">
      <c r="A3" s="432" t="s">
        <v>133</v>
      </c>
      <c r="B3" s="433"/>
      <c r="C3" s="434"/>
      <c r="D3" s="435"/>
      <c r="E3" s="436"/>
      <c r="F3" s="23"/>
      <c r="G3" s="23"/>
      <c r="H3" s="120"/>
      <c r="I3" s="23"/>
      <c r="J3" s="30"/>
      <c r="K3" s="30"/>
      <c r="L3" s="30"/>
      <c r="M3" s="283" t="s">
        <v>91</v>
      </c>
      <c r="N3" s="123"/>
      <c r="O3" s="123"/>
      <c r="P3" s="284"/>
    </row>
    <row r="4" spans="1:16" s="2" customFormat="1" ht="12.75">
      <c r="A4" s="55" t="s">
        <v>81</v>
      </c>
      <c r="B4" s="55"/>
      <c r="C4" s="53" t="s">
        <v>78</v>
      </c>
      <c r="D4" s="53"/>
      <c r="E4" s="53"/>
      <c r="F4" s="53"/>
      <c r="G4" s="53"/>
      <c r="H4" s="53" t="s">
        <v>86</v>
      </c>
      <c r="I4" s="55"/>
      <c r="J4" s="56"/>
      <c r="K4" s="56"/>
      <c r="L4" s="56" t="s">
        <v>87</v>
      </c>
      <c r="M4" s="277"/>
      <c r="N4" s="285"/>
      <c r="O4" s="285"/>
      <c r="P4" s="127"/>
    </row>
    <row r="5" spans="1:16" s="2" customFormat="1" ht="13.5" thickBot="1">
      <c r="A5" s="541" t="str">
        <f>Altalanos!$A$10</f>
        <v>2021.12.04-05.</v>
      </c>
      <c r="B5" s="541"/>
      <c r="C5" s="144" t="str">
        <f>Altalanos!$C$10</f>
        <v>Budapest</v>
      </c>
      <c r="D5" s="98"/>
      <c r="E5" s="98"/>
      <c r="F5" s="98"/>
      <c r="G5" s="98"/>
      <c r="H5" s="146"/>
      <c r="I5" s="104"/>
      <c r="J5" s="89"/>
      <c r="K5" s="89"/>
      <c r="L5" s="89" t="str">
        <f>Altalanos!$E$10</f>
        <v>Nagy-Gyevi Dávid</v>
      </c>
      <c r="M5" s="128"/>
      <c r="N5" s="104"/>
      <c r="O5" s="104"/>
      <c r="P5" s="129">
        <f>COUNTA(P8:P87)</f>
        <v>4</v>
      </c>
    </row>
    <row r="6" spans="1:16" s="286" customFormat="1" ht="12" customHeight="1">
      <c r="A6" s="287"/>
      <c r="B6" s="544" t="s">
        <v>128</v>
      </c>
      <c r="C6" s="545"/>
      <c r="D6" s="545"/>
      <c r="E6" s="545"/>
      <c r="F6" s="545"/>
      <c r="G6" s="479"/>
      <c r="H6" s="546" t="s">
        <v>129</v>
      </c>
      <c r="I6" s="545"/>
      <c r="J6" s="545"/>
      <c r="K6" s="545"/>
      <c r="L6" s="547"/>
      <c r="M6" s="546" t="s">
        <v>130</v>
      </c>
      <c r="N6" s="545"/>
      <c r="O6" s="545"/>
      <c r="P6" s="547"/>
    </row>
    <row r="7" spans="1:16" ht="47.25" customHeight="1" thickBot="1">
      <c r="A7" s="114" t="s">
        <v>88</v>
      </c>
      <c r="B7" s="115" t="s">
        <v>84</v>
      </c>
      <c r="C7" s="115" t="s">
        <v>85</v>
      </c>
      <c r="D7" s="115" t="s">
        <v>89</v>
      </c>
      <c r="E7" s="115" t="s">
        <v>90</v>
      </c>
      <c r="F7" s="503" t="s">
        <v>170</v>
      </c>
      <c r="G7" s="444" t="s">
        <v>169</v>
      </c>
      <c r="H7" s="114" t="s">
        <v>84</v>
      </c>
      <c r="I7" s="115" t="s">
        <v>85</v>
      </c>
      <c r="J7" s="115" t="s">
        <v>89</v>
      </c>
      <c r="K7" s="115" t="s">
        <v>90</v>
      </c>
      <c r="L7" s="116" t="s">
        <v>171</v>
      </c>
      <c r="M7" s="114" t="s">
        <v>169</v>
      </c>
      <c r="N7" s="278" t="s">
        <v>131</v>
      </c>
      <c r="O7" s="115" t="s">
        <v>132</v>
      </c>
      <c r="P7" s="116" t="s">
        <v>97</v>
      </c>
    </row>
    <row r="8" spans="1:16" s="11" customFormat="1" ht="18.75" customHeight="1">
      <c r="A8" s="504">
        <v>1</v>
      </c>
      <c r="B8" s="448" t="s">
        <v>313</v>
      </c>
      <c r="C8" s="105" t="s">
        <v>193</v>
      </c>
      <c r="D8" s="106"/>
      <c r="E8" s="106"/>
      <c r="F8" s="118"/>
      <c r="G8" s="501"/>
      <c r="H8" s="445" t="s">
        <v>314</v>
      </c>
      <c r="I8" s="289" t="s">
        <v>298</v>
      </c>
      <c r="J8" s="106"/>
      <c r="K8" s="106"/>
      <c r="L8" s="107"/>
      <c r="M8" s="106"/>
      <c r="N8" s="107"/>
      <c r="O8" s="443">
        <f aca="true" t="shared" si="0" ref="O8:O26">SUM(F8,L8)</f>
        <v>0</v>
      </c>
      <c r="P8" s="107"/>
    </row>
    <row r="9" spans="1:16" s="11" customFormat="1" ht="18.75" customHeight="1">
      <c r="A9" s="505">
        <v>2</v>
      </c>
      <c r="B9" s="448" t="s">
        <v>295</v>
      </c>
      <c r="C9" s="105" t="s">
        <v>269</v>
      </c>
      <c r="D9" s="106"/>
      <c r="E9" s="106"/>
      <c r="F9" s="118"/>
      <c r="G9" s="501"/>
      <c r="H9" s="445" t="s">
        <v>296</v>
      </c>
      <c r="I9" s="289" t="s">
        <v>225</v>
      </c>
      <c r="J9" s="106"/>
      <c r="K9" s="106"/>
      <c r="L9" s="118"/>
      <c r="M9" s="106"/>
      <c r="N9" s="107"/>
      <c r="O9" s="443">
        <f t="shared" si="0"/>
        <v>0</v>
      </c>
      <c r="P9" s="107">
        <v>2</v>
      </c>
    </row>
    <row r="10" spans="1:16" s="11" customFormat="1" ht="18.75" customHeight="1">
      <c r="A10" s="505">
        <v>3</v>
      </c>
      <c r="B10" s="448" t="s">
        <v>188</v>
      </c>
      <c r="C10" s="105" t="s">
        <v>185</v>
      </c>
      <c r="D10" s="106"/>
      <c r="E10" s="106"/>
      <c r="F10" s="118"/>
      <c r="G10" s="501"/>
      <c r="H10" s="445" t="s">
        <v>190</v>
      </c>
      <c r="I10" s="289" t="s">
        <v>191</v>
      </c>
      <c r="J10" s="106"/>
      <c r="K10" s="106"/>
      <c r="L10" s="118"/>
      <c r="M10" s="106"/>
      <c r="N10" s="107"/>
      <c r="O10" s="443">
        <f t="shared" si="0"/>
        <v>0</v>
      </c>
      <c r="P10" s="107"/>
    </row>
    <row r="11" spans="1:16" s="11" customFormat="1" ht="18.75" customHeight="1">
      <c r="A11" s="505">
        <v>4</v>
      </c>
      <c r="B11" s="448" t="s">
        <v>315</v>
      </c>
      <c r="C11" s="105" t="s">
        <v>197</v>
      </c>
      <c r="D11" s="106"/>
      <c r="E11" s="508"/>
      <c r="F11" s="107"/>
      <c r="G11" s="501"/>
      <c r="H11" s="448" t="s">
        <v>316</v>
      </c>
      <c r="I11" s="105" t="s">
        <v>193</v>
      </c>
      <c r="J11" s="106"/>
      <c r="K11" s="508"/>
      <c r="L11" s="107"/>
      <c r="M11" s="106"/>
      <c r="N11" s="107"/>
      <c r="O11" s="443">
        <f t="shared" si="0"/>
        <v>0</v>
      </c>
      <c r="P11" s="107"/>
    </row>
    <row r="12" spans="1:16" s="11" customFormat="1" ht="18.75" customHeight="1">
      <c r="A12" s="505">
        <v>5</v>
      </c>
      <c r="B12" s="448" t="s">
        <v>198</v>
      </c>
      <c r="C12" s="105" t="s">
        <v>241</v>
      </c>
      <c r="D12" s="106"/>
      <c r="E12" s="106"/>
      <c r="F12" s="118"/>
      <c r="G12" s="501"/>
      <c r="H12" s="445" t="s">
        <v>317</v>
      </c>
      <c r="I12" s="289" t="s">
        <v>241</v>
      </c>
      <c r="J12" s="106"/>
      <c r="K12" s="106"/>
      <c r="L12" s="118"/>
      <c r="M12" s="106"/>
      <c r="N12" s="107"/>
      <c r="O12" s="443">
        <f t="shared" si="0"/>
        <v>0</v>
      </c>
      <c r="P12" s="107"/>
    </row>
    <row r="13" spans="1:16" s="11" customFormat="1" ht="18.75" customHeight="1">
      <c r="A13" s="505">
        <v>6</v>
      </c>
      <c r="B13" s="448" t="s">
        <v>202</v>
      </c>
      <c r="C13" s="105" t="s">
        <v>203</v>
      </c>
      <c r="D13" s="106"/>
      <c r="E13" s="508"/>
      <c r="F13" s="107"/>
      <c r="G13" s="501"/>
      <c r="H13" s="448" t="s">
        <v>318</v>
      </c>
      <c r="I13" s="105" t="s">
        <v>319</v>
      </c>
      <c r="J13" s="106"/>
      <c r="K13" s="508"/>
      <c r="L13" s="107"/>
      <c r="M13" s="106"/>
      <c r="N13" s="107"/>
      <c r="O13" s="443">
        <f t="shared" si="0"/>
        <v>0</v>
      </c>
      <c r="P13" s="107"/>
    </row>
    <row r="14" spans="1:16" s="11" customFormat="1" ht="18.75" customHeight="1">
      <c r="A14" s="505">
        <v>7</v>
      </c>
      <c r="B14" s="448" t="s">
        <v>320</v>
      </c>
      <c r="C14" s="105" t="s">
        <v>207</v>
      </c>
      <c r="D14" s="106"/>
      <c r="E14" s="508"/>
      <c r="F14" s="107"/>
      <c r="G14" s="501"/>
      <c r="H14" s="448" t="s">
        <v>321</v>
      </c>
      <c r="I14" s="105" t="s">
        <v>322</v>
      </c>
      <c r="J14" s="106"/>
      <c r="K14" s="508"/>
      <c r="L14" s="107"/>
      <c r="M14" s="106"/>
      <c r="N14" s="107"/>
      <c r="O14" s="443">
        <f t="shared" si="0"/>
        <v>0</v>
      </c>
      <c r="P14" s="107"/>
    </row>
    <row r="15" spans="1:16" s="11" customFormat="1" ht="18.75" customHeight="1">
      <c r="A15" s="505">
        <v>8</v>
      </c>
      <c r="B15" s="448" t="s">
        <v>228</v>
      </c>
      <c r="C15" s="105" t="s">
        <v>229</v>
      </c>
      <c r="D15" s="106"/>
      <c r="E15" s="508"/>
      <c r="F15" s="107"/>
      <c r="G15" s="501"/>
      <c r="H15" s="448" t="s">
        <v>230</v>
      </c>
      <c r="I15" s="105" t="s">
        <v>231</v>
      </c>
      <c r="J15" s="106"/>
      <c r="K15" s="508"/>
      <c r="L15" s="107"/>
      <c r="M15" s="106"/>
      <c r="N15" s="107"/>
      <c r="O15" s="443">
        <f t="shared" si="0"/>
        <v>0</v>
      </c>
      <c r="P15" s="107"/>
    </row>
    <row r="16" spans="1:16" s="11" customFormat="1" ht="18.75" customHeight="1">
      <c r="A16" s="505">
        <v>9</v>
      </c>
      <c r="B16" s="448" t="s">
        <v>232</v>
      </c>
      <c r="C16" s="105" t="s">
        <v>233</v>
      </c>
      <c r="D16" s="106"/>
      <c r="E16" s="508"/>
      <c r="F16" s="107"/>
      <c r="G16" s="501"/>
      <c r="H16" s="448" t="s">
        <v>234</v>
      </c>
      <c r="I16" s="105" t="s">
        <v>235</v>
      </c>
      <c r="J16" s="106"/>
      <c r="K16" s="508"/>
      <c r="L16" s="107"/>
      <c r="M16" s="106"/>
      <c r="N16" s="290"/>
      <c r="O16" s="443">
        <f t="shared" si="0"/>
        <v>0</v>
      </c>
      <c r="P16" s="107"/>
    </row>
    <row r="17" spans="1:16" s="11" customFormat="1" ht="18.75" customHeight="1">
      <c r="A17" s="505">
        <v>10</v>
      </c>
      <c r="B17" s="448" t="s">
        <v>247</v>
      </c>
      <c r="C17" s="105" t="s">
        <v>248</v>
      </c>
      <c r="D17" s="106"/>
      <c r="E17" s="508"/>
      <c r="F17" s="107"/>
      <c r="G17" s="501"/>
      <c r="H17" s="448" t="s">
        <v>226</v>
      </c>
      <c r="I17" s="105" t="s">
        <v>227</v>
      </c>
      <c r="J17" s="106"/>
      <c r="K17" s="508"/>
      <c r="L17" s="107"/>
      <c r="M17" s="106"/>
      <c r="N17" s="107"/>
      <c r="O17" s="443">
        <f t="shared" si="0"/>
        <v>0</v>
      </c>
      <c r="P17" s="107"/>
    </row>
    <row r="18" spans="1:16" s="11" customFormat="1" ht="18.75" customHeight="1">
      <c r="A18" s="505">
        <v>11</v>
      </c>
      <c r="B18" s="448" t="s">
        <v>325</v>
      </c>
      <c r="C18" s="105" t="s">
        <v>255</v>
      </c>
      <c r="D18" s="106"/>
      <c r="E18" s="508"/>
      <c r="F18" s="107"/>
      <c r="G18" s="501"/>
      <c r="H18" s="448" t="s">
        <v>325</v>
      </c>
      <c r="I18" s="105" t="s">
        <v>195</v>
      </c>
      <c r="J18" s="106"/>
      <c r="K18" s="509"/>
      <c r="L18" s="107"/>
      <c r="M18" s="106"/>
      <c r="N18" s="107"/>
      <c r="O18" s="443">
        <f t="shared" si="0"/>
        <v>0</v>
      </c>
      <c r="P18" s="107"/>
    </row>
    <row r="19" spans="1:16" s="11" customFormat="1" ht="18.75" customHeight="1">
      <c r="A19" s="505">
        <v>12</v>
      </c>
      <c r="B19" s="448" t="s">
        <v>307</v>
      </c>
      <c r="C19" s="105" t="s">
        <v>308</v>
      </c>
      <c r="D19" s="106"/>
      <c r="E19" s="508"/>
      <c r="F19" s="107"/>
      <c r="G19" s="501"/>
      <c r="H19" s="448" t="s">
        <v>326</v>
      </c>
      <c r="I19" s="105" t="s">
        <v>300</v>
      </c>
      <c r="J19" s="106"/>
      <c r="K19" s="508"/>
      <c r="L19" s="107"/>
      <c r="M19" s="106"/>
      <c r="N19" s="107"/>
      <c r="O19" s="443">
        <f t="shared" si="0"/>
        <v>0</v>
      </c>
      <c r="P19" s="107">
        <v>3</v>
      </c>
    </row>
    <row r="20" spans="1:16" s="11" customFormat="1" ht="18.75" customHeight="1">
      <c r="A20" s="505">
        <v>13</v>
      </c>
      <c r="B20" s="448" t="s">
        <v>272</v>
      </c>
      <c r="C20" s="105" t="s">
        <v>273</v>
      </c>
      <c r="D20" s="106"/>
      <c r="E20" s="508"/>
      <c r="F20" s="107"/>
      <c r="G20" s="501"/>
      <c r="H20" s="448" t="s">
        <v>327</v>
      </c>
      <c r="I20" s="105" t="s">
        <v>287</v>
      </c>
      <c r="J20" s="106"/>
      <c r="K20" s="508"/>
      <c r="L20" s="107"/>
      <c r="M20" s="106"/>
      <c r="N20" s="107"/>
      <c r="O20" s="443">
        <f t="shared" si="0"/>
        <v>0</v>
      </c>
      <c r="P20" s="107"/>
    </row>
    <row r="21" spans="1:16" s="11" customFormat="1" ht="18.75" customHeight="1">
      <c r="A21" s="505">
        <v>14</v>
      </c>
      <c r="B21" s="448" t="s">
        <v>274</v>
      </c>
      <c r="C21" s="105" t="s">
        <v>275</v>
      </c>
      <c r="D21" s="106"/>
      <c r="E21" s="508"/>
      <c r="F21" s="107"/>
      <c r="G21" s="501"/>
      <c r="H21" s="448" t="s">
        <v>302</v>
      </c>
      <c r="I21" s="105" t="s">
        <v>181</v>
      </c>
      <c r="J21" s="106"/>
      <c r="K21" s="510"/>
      <c r="L21" s="107"/>
      <c r="M21" s="106"/>
      <c r="N21" s="107"/>
      <c r="O21" s="443">
        <f t="shared" si="0"/>
        <v>0</v>
      </c>
      <c r="P21" s="107"/>
    </row>
    <row r="22" spans="1:16" s="11" customFormat="1" ht="18.75" customHeight="1">
      <c r="A22" s="505">
        <v>15</v>
      </c>
      <c r="B22" s="448" t="s">
        <v>309</v>
      </c>
      <c r="C22" s="105" t="s">
        <v>248</v>
      </c>
      <c r="D22" s="106"/>
      <c r="E22" s="508"/>
      <c r="F22" s="107"/>
      <c r="G22" s="501"/>
      <c r="H22" s="448" t="s">
        <v>234</v>
      </c>
      <c r="I22" s="105" t="s">
        <v>324</v>
      </c>
      <c r="J22" s="106"/>
      <c r="K22" s="508"/>
      <c r="L22" s="107"/>
      <c r="M22" s="106"/>
      <c r="N22" s="107"/>
      <c r="O22" s="443">
        <f t="shared" si="0"/>
        <v>0</v>
      </c>
      <c r="P22" s="107"/>
    </row>
    <row r="23" spans="1:16" s="11" customFormat="1" ht="18.75" customHeight="1">
      <c r="A23" s="447">
        <v>16</v>
      </c>
      <c r="B23" s="448" t="s">
        <v>284</v>
      </c>
      <c r="C23" s="105" t="s">
        <v>187</v>
      </c>
      <c r="D23" s="106"/>
      <c r="E23" s="508"/>
      <c r="F23" s="107"/>
      <c r="G23" s="501"/>
      <c r="H23" s="448" t="s">
        <v>208</v>
      </c>
      <c r="I23" s="105" t="s">
        <v>209</v>
      </c>
      <c r="J23" s="106"/>
      <c r="K23" s="508"/>
      <c r="L23" s="107"/>
      <c r="M23" s="106"/>
      <c r="N23" s="107"/>
      <c r="O23" s="443">
        <f t="shared" si="0"/>
        <v>0</v>
      </c>
      <c r="P23" s="107"/>
    </row>
    <row r="24" spans="1:16" s="35" customFormat="1" ht="18.75" customHeight="1">
      <c r="A24" s="447">
        <v>17</v>
      </c>
      <c r="B24" s="448" t="s">
        <v>328</v>
      </c>
      <c r="C24" s="105" t="s">
        <v>193</v>
      </c>
      <c r="D24" s="106"/>
      <c r="E24" s="508"/>
      <c r="F24" s="107"/>
      <c r="G24" s="501"/>
      <c r="H24" s="448" t="s">
        <v>301</v>
      </c>
      <c r="I24" s="105" t="s">
        <v>287</v>
      </c>
      <c r="J24" s="106"/>
      <c r="K24" s="508"/>
      <c r="L24" s="107"/>
      <c r="M24" s="106"/>
      <c r="N24" s="107"/>
      <c r="O24" s="443">
        <f t="shared" si="0"/>
        <v>0</v>
      </c>
      <c r="P24" s="107">
        <v>4</v>
      </c>
    </row>
    <row r="25" spans="1:16" s="35" customFormat="1" ht="18.75" customHeight="1">
      <c r="A25" s="447">
        <v>18</v>
      </c>
      <c r="B25" s="448" t="s">
        <v>306</v>
      </c>
      <c r="C25" s="105" t="s">
        <v>181</v>
      </c>
      <c r="D25" s="106"/>
      <c r="E25" s="508"/>
      <c r="F25" s="107"/>
      <c r="G25" s="501"/>
      <c r="H25" s="448" t="s">
        <v>329</v>
      </c>
      <c r="I25" s="105" t="s">
        <v>231</v>
      </c>
      <c r="J25" s="106"/>
      <c r="K25" s="508"/>
      <c r="L25" s="107"/>
      <c r="M25" s="106"/>
      <c r="N25" s="107"/>
      <c r="O25" s="443">
        <f t="shared" si="0"/>
        <v>0</v>
      </c>
      <c r="P25" s="107"/>
    </row>
    <row r="26" spans="1:16" s="35" customFormat="1" ht="18.75" customHeight="1">
      <c r="A26" s="447">
        <v>19</v>
      </c>
      <c r="B26" s="448" t="s">
        <v>293</v>
      </c>
      <c r="C26" s="105" t="s">
        <v>294</v>
      </c>
      <c r="D26" s="106"/>
      <c r="E26" s="508"/>
      <c r="F26" s="107"/>
      <c r="G26" s="501"/>
      <c r="H26" s="448" t="s">
        <v>330</v>
      </c>
      <c r="I26" s="105" t="s">
        <v>225</v>
      </c>
      <c r="J26" s="106"/>
      <c r="K26" s="508"/>
      <c r="L26" s="107"/>
      <c r="M26" s="106"/>
      <c r="N26" s="107"/>
      <c r="O26" s="443">
        <f t="shared" si="0"/>
        <v>0</v>
      </c>
      <c r="P26" s="107"/>
    </row>
    <row r="27" spans="1:16" s="35" customFormat="1" ht="18.75" customHeight="1">
      <c r="A27" s="447">
        <v>20</v>
      </c>
      <c r="B27" s="448" t="s">
        <v>310</v>
      </c>
      <c r="C27" s="105" t="s">
        <v>311</v>
      </c>
      <c r="D27" s="106"/>
      <c r="E27" s="106"/>
      <c r="F27" s="118"/>
      <c r="G27" s="501"/>
      <c r="H27" s="445" t="s">
        <v>270</v>
      </c>
      <c r="I27" s="289" t="s">
        <v>207</v>
      </c>
      <c r="J27" s="106"/>
      <c r="K27" s="106"/>
      <c r="L27" s="118"/>
      <c r="M27" s="106"/>
      <c r="N27" s="107"/>
      <c r="O27" s="443"/>
      <c r="P27" s="107"/>
    </row>
    <row r="28" spans="1:16" s="35" customFormat="1" ht="18.75" customHeight="1" thickBot="1">
      <c r="A28" s="447">
        <v>21</v>
      </c>
      <c r="B28" s="448" t="s">
        <v>297</v>
      </c>
      <c r="C28" s="105" t="s">
        <v>298</v>
      </c>
      <c r="D28" s="106"/>
      <c r="E28" s="106"/>
      <c r="F28" s="118"/>
      <c r="G28" s="501"/>
      <c r="H28" s="445" t="s">
        <v>331</v>
      </c>
      <c r="I28" s="289" t="s">
        <v>225</v>
      </c>
      <c r="J28" s="106"/>
      <c r="K28" s="106"/>
      <c r="L28" s="118"/>
      <c r="M28" s="106"/>
      <c r="N28" s="107"/>
      <c r="O28" s="443"/>
      <c r="P28" s="107">
        <v>1</v>
      </c>
    </row>
    <row r="29" spans="1:16" s="35" customFormat="1" ht="18.75" customHeight="1">
      <c r="A29" s="504">
        <v>22</v>
      </c>
      <c r="B29" s="448" t="s">
        <v>303</v>
      </c>
      <c r="C29" s="105" t="s">
        <v>277</v>
      </c>
      <c r="D29" s="106"/>
      <c r="E29" s="106"/>
      <c r="F29" s="118"/>
      <c r="G29" s="501"/>
      <c r="H29" s="445" t="s">
        <v>336</v>
      </c>
      <c r="I29" s="289" t="s">
        <v>338</v>
      </c>
      <c r="J29" s="106"/>
      <c r="K29" s="106"/>
      <c r="L29" s="118"/>
      <c r="M29" s="106"/>
      <c r="N29" s="107"/>
      <c r="O29" s="443"/>
      <c r="P29" s="107"/>
    </row>
    <row r="30" spans="1:16" s="35" customFormat="1" ht="18.75" customHeight="1">
      <c r="A30" s="505">
        <v>23</v>
      </c>
      <c r="B30" s="448"/>
      <c r="C30" s="105"/>
      <c r="D30" s="106"/>
      <c r="E30" s="106"/>
      <c r="F30" s="118"/>
      <c r="G30" s="501"/>
      <c r="H30" s="445"/>
      <c r="I30" s="289"/>
      <c r="J30" s="106"/>
      <c r="K30" s="106"/>
      <c r="L30" s="118"/>
      <c r="M30" s="106"/>
      <c r="N30" s="107"/>
      <c r="O30" s="443"/>
      <c r="P30" s="107"/>
    </row>
    <row r="31" spans="1:16" s="35" customFormat="1" ht="18.75" customHeight="1">
      <c r="A31" s="505">
        <v>24</v>
      </c>
      <c r="B31" s="448"/>
      <c r="C31" s="105"/>
      <c r="D31" s="106"/>
      <c r="E31" s="106"/>
      <c r="F31" s="118"/>
      <c r="G31" s="501"/>
      <c r="H31" s="445"/>
      <c r="I31" s="289"/>
      <c r="J31" s="106"/>
      <c r="K31" s="106"/>
      <c r="L31" s="118"/>
      <c r="M31" s="106"/>
      <c r="N31" s="107"/>
      <c r="O31" s="443"/>
      <c r="P31" s="107"/>
    </row>
    <row r="32" spans="1:16" ht="18.75" customHeight="1" thickBot="1">
      <c r="A32" s="505">
        <v>25</v>
      </c>
      <c r="B32" s="448"/>
      <c r="C32" s="105"/>
      <c r="D32" s="106"/>
      <c r="E32" s="106"/>
      <c r="F32" s="118"/>
      <c r="G32" s="501"/>
      <c r="H32" s="445"/>
      <c r="I32" s="289"/>
      <c r="J32" s="106"/>
      <c r="K32" s="106"/>
      <c r="L32" s="118"/>
      <c r="M32" s="106"/>
      <c r="N32" s="107"/>
      <c r="O32" s="443"/>
      <c r="P32" s="107"/>
    </row>
    <row r="33" spans="1:16" ht="18.75" customHeight="1">
      <c r="A33" s="504">
        <v>26</v>
      </c>
      <c r="B33" s="448"/>
      <c r="C33" s="105"/>
      <c r="D33" s="106"/>
      <c r="E33" s="106"/>
      <c r="F33" s="118"/>
      <c r="G33" s="501"/>
      <c r="H33" s="445"/>
      <c r="I33" s="289"/>
      <c r="J33" s="106"/>
      <c r="K33" s="106"/>
      <c r="L33" s="118"/>
      <c r="M33" s="106"/>
      <c r="N33" s="107"/>
      <c r="O33" s="443"/>
      <c r="P33" s="107"/>
    </row>
    <row r="34" spans="1:16" ht="18.75" customHeight="1">
      <c r="A34" s="505">
        <v>27</v>
      </c>
      <c r="B34" s="448"/>
      <c r="C34" s="105"/>
      <c r="D34" s="106"/>
      <c r="E34" s="106"/>
      <c r="F34" s="118"/>
      <c r="G34" s="501"/>
      <c r="H34" s="445"/>
      <c r="I34" s="289"/>
      <c r="J34" s="106"/>
      <c r="K34" s="106"/>
      <c r="L34" s="118"/>
      <c r="M34" s="106"/>
      <c r="N34" s="107"/>
      <c r="O34" s="443"/>
      <c r="P34" s="107"/>
    </row>
    <row r="35" spans="1:16" ht="18.75" customHeight="1">
      <c r="A35" s="505">
        <v>28</v>
      </c>
      <c r="B35" s="448"/>
      <c r="C35" s="105"/>
      <c r="D35" s="106"/>
      <c r="E35" s="106"/>
      <c r="F35" s="118"/>
      <c r="G35" s="501"/>
      <c r="H35" s="445"/>
      <c r="I35" s="289"/>
      <c r="J35" s="106"/>
      <c r="K35" s="106"/>
      <c r="L35" s="118"/>
      <c r="M35" s="106"/>
      <c r="N35" s="107"/>
      <c r="O35" s="443"/>
      <c r="P35" s="107"/>
    </row>
    <row r="36" spans="1:16" ht="18.75" customHeight="1">
      <c r="A36" s="505">
        <v>29</v>
      </c>
      <c r="B36" s="448"/>
      <c r="C36" s="105"/>
      <c r="D36" s="106"/>
      <c r="E36" s="106"/>
      <c r="F36" s="118"/>
      <c r="G36" s="501"/>
      <c r="H36" s="445"/>
      <c r="I36" s="289"/>
      <c r="J36" s="106"/>
      <c r="K36" s="106"/>
      <c r="L36" s="118"/>
      <c r="M36" s="106"/>
      <c r="N36" s="107"/>
      <c r="O36" s="443"/>
      <c r="P36" s="107"/>
    </row>
    <row r="37" spans="1:16" ht="18.75" customHeight="1">
      <c r="A37" s="505">
        <v>30</v>
      </c>
      <c r="B37" s="448"/>
      <c r="C37" s="105"/>
      <c r="D37" s="106"/>
      <c r="E37" s="106"/>
      <c r="F37" s="118"/>
      <c r="G37" s="501"/>
      <c r="H37" s="445"/>
      <c r="I37" s="289"/>
      <c r="J37" s="106"/>
      <c r="K37" s="106"/>
      <c r="L37" s="118"/>
      <c r="M37" s="106"/>
      <c r="N37" s="107"/>
      <c r="O37" s="443"/>
      <c r="P37" s="107"/>
    </row>
    <row r="38" spans="1:16" ht="18.75" customHeight="1">
      <c r="A38" s="505">
        <v>31</v>
      </c>
      <c r="B38" s="448"/>
      <c r="C38" s="105"/>
      <c r="D38" s="106"/>
      <c r="E38" s="106"/>
      <c r="F38" s="118"/>
      <c r="G38" s="501"/>
      <c r="H38" s="445"/>
      <c r="I38" s="289"/>
      <c r="J38" s="106"/>
      <c r="K38" s="106"/>
      <c r="L38" s="118"/>
      <c r="M38" s="106"/>
      <c r="N38" s="107"/>
      <c r="O38" s="443"/>
      <c r="P38" s="107"/>
    </row>
    <row r="39" spans="1:16" ht="18.75" customHeight="1">
      <c r="A39" s="505">
        <v>32</v>
      </c>
      <c r="B39" s="448"/>
      <c r="C39" s="105"/>
      <c r="D39" s="106"/>
      <c r="E39" s="106"/>
      <c r="F39" s="118"/>
      <c r="G39" s="501"/>
      <c r="H39" s="445"/>
      <c r="I39" s="289"/>
      <c r="J39" s="106"/>
      <c r="K39" s="106"/>
      <c r="L39" s="118"/>
      <c r="M39" s="106"/>
      <c r="N39" s="107"/>
      <c r="O39" s="443"/>
      <c r="P39" s="107"/>
    </row>
    <row r="40" spans="1:16" ht="18.75" customHeight="1">
      <c r="A40" s="447"/>
      <c r="B40" s="448"/>
      <c r="C40" s="105"/>
      <c r="D40" s="106"/>
      <c r="E40" s="106"/>
      <c r="F40" s="118"/>
      <c r="G40" s="501"/>
      <c r="H40" s="445"/>
      <c r="I40" s="289"/>
      <c r="J40" s="106"/>
      <c r="K40" s="106"/>
      <c r="L40" s="118"/>
      <c r="M40" s="106"/>
      <c r="N40" s="107"/>
      <c r="O40" s="443"/>
      <c r="P40" s="107"/>
    </row>
    <row r="41" spans="1:16" ht="18.75" customHeight="1">
      <c r="A41" s="447"/>
      <c r="B41" s="448"/>
      <c r="C41" s="105"/>
      <c r="D41" s="106"/>
      <c r="E41" s="106"/>
      <c r="F41" s="118"/>
      <c r="G41" s="501"/>
      <c r="H41" s="445"/>
      <c r="I41" s="289"/>
      <c r="J41" s="106"/>
      <c r="K41" s="106"/>
      <c r="L41" s="118"/>
      <c r="M41" s="106"/>
      <c r="N41" s="107"/>
      <c r="O41" s="443"/>
      <c r="P41" s="107"/>
    </row>
    <row r="42" spans="1:16" ht="18.75" customHeight="1">
      <c r="A42" s="447"/>
      <c r="B42" s="448"/>
      <c r="C42" s="105"/>
      <c r="D42" s="106"/>
      <c r="E42" s="106"/>
      <c r="F42" s="118"/>
      <c r="G42" s="501"/>
      <c r="H42" s="445"/>
      <c r="I42" s="289"/>
      <c r="J42" s="106"/>
      <c r="K42" s="106"/>
      <c r="L42" s="118"/>
      <c r="M42" s="106"/>
      <c r="N42" s="107"/>
      <c r="O42" s="443"/>
      <c r="P42" s="107"/>
    </row>
    <row r="43" spans="1:16" ht="18.75" customHeight="1">
      <c r="A43" s="447"/>
      <c r="B43" s="448"/>
      <c r="C43" s="105"/>
      <c r="D43" s="106"/>
      <c r="E43" s="106"/>
      <c r="F43" s="118"/>
      <c r="G43" s="501"/>
      <c r="H43" s="445"/>
      <c r="I43" s="289"/>
      <c r="J43" s="106"/>
      <c r="K43" s="106"/>
      <c r="L43" s="118"/>
      <c r="M43" s="106"/>
      <c r="N43" s="107"/>
      <c r="O43" s="443"/>
      <c r="P43" s="107"/>
    </row>
    <row r="44" spans="1:16" ht="18.75" customHeight="1">
      <c r="A44" s="447"/>
      <c r="B44" s="448"/>
      <c r="C44" s="105"/>
      <c r="D44" s="106"/>
      <c r="E44" s="106"/>
      <c r="F44" s="118"/>
      <c r="G44" s="501"/>
      <c r="H44" s="445"/>
      <c r="I44" s="289"/>
      <c r="J44" s="106"/>
      <c r="K44" s="106"/>
      <c r="L44" s="118"/>
      <c r="M44" s="106"/>
      <c r="N44" s="107"/>
      <c r="O44" s="443"/>
      <c r="P44" s="107"/>
    </row>
    <row r="45" spans="1:16" ht="18.75" customHeight="1">
      <c r="A45" s="447"/>
      <c r="B45" s="448"/>
      <c r="C45" s="105"/>
      <c r="D45" s="106"/>
      <c r="E45" s="106"/>
      <c r="F45" s="118"/>
      <c r="G45" s="501"/>
      <c r="H45" s="445"/>
      <c r="I45" s="289"/>
      <c r="J45" s="106"/>
      <c r="K45" s="106"/>
      <c r="L45" s="118"/>
      <c r="M45" s="106"/>
      <c r="N45" s="107"/>
      <c r="O45" s="443"/>
      <c r="P45" s="107"/>
    </row>
    <row r="46" spans="1:16" ht="18.75" customHeight="1">
      <c r="A46" s="447"/>
      <c r="B46" s="448"/>
      <c r="C46" s="105"/>
      <c r="D46" s="106"/>
      <c r="E46" s="106"/>
      <c r="F46" s="118"/>
      <c r="G46" s="501"/>
      <c r="H46" s="445"/>
      <c r="I46" s="289"/>
      <c r="J46" s="106"/>
      <c r="K46" s="106"/>
      <c r="L46" s="118"/>
      <c r="M46" s="106"/>
      <c r="N46" s="107"/>
      <c r="O46" s="443"/>
      <c r="P46" s="107"/>
    </row>
    <row r="47" spans="1:16" ht="18.75" customHeight="1">
      <c r="A47" s="447"/>
      <c r="B47" s="448"/>
      <c r="C47" s="105"/>
      <c r="D47" s="106"/>
      <c r="E47" s="106"/>
      <c r="F47" s="118"/>
      <c r="G47" s="501"/>
      <c r="H47" s="445"/>
      <c r="I47" s="289"/>
      <c r="J47" s="106"/>
      <c r="K47" s="106"/>
      <c r="L47" s="118"/>
      <c r="M47" s="106"/>
      <c r="N47" s="107"/>
      <c r="O47" s="443"/>
      <c r="P47" s="107"/>
    </row>
    <row r="48" spans="1:16" ht="18.75" customHeight="1">
      <c r="A48" s="447"/>
      <c r="B48" s="448"/>
      <c r="C48" s="105"/>
      <c r="D48" s="106"/>
      <c r="E48" s="106"/>
      <c r="F48" s="118"/>
      <c r="G48" s="501"/>
      <c r="H48" s="445"/>
      <c r="I48" s="289"/>
      <c r="J48" s="106"/>
      <c r="K48" s="106"/>
      <c r="L48" s="118"/>
      <c r="M48" s="106"/>
      <c r="N48" s="107"/>
      <c r="O48" s="443"/>
      <c r="P48" s="107"/>
    </row>
    <row r="49" spans="1:16" ht="18.75" customHeight="1">
      <c r="A49" s="447"/>
      <c r="B49" s="448"/>
      <c r="C49" s="105"/>
      <c r="D49" s="106"/>
      <c r="E49" s="106"/>
      <c r="F49" s="118"/>
      <c r="G49" s="501"/>
      <c r="H49" s="445"/>
      <c r="I49" s="289"/>
      <c r="J49" s="106"/>
      <c r="K49" s="106"/>
      <c r="L49" s="118"/>
      <c r="M49" s="106"/>
      <c r="N49" s="107"/>
      <c r="O49" s="443"/>
      <c r="P49" s="107"/>
    </row>
    <row r="50" spans="1:16" ht="18.75" customHeight="1">
      <c r="A50" s="447"/>
      <c r="B50" s="448"/>
      <c r="C50" s="105"/>
      <c r="D50" s="106"/>
      <c r="E50" s="106"/>
      <c r="F50" s="118"/>
      <c r="G50" s="501"/>
      <c r="H50" s="445"/>
      <c r="I50" s="289"/>
      <c r="J50" s="106"/>
      <c r="K50" s="106"/>
      <c r="L50" s="118"/>
      <c r="M50" s="106"/>
      <c r="N50" s="107"/>
      <c r="O50" s="443"/>
      <c r="P50" s="107"/>
    </row>
    <row r="51" spans="1:16" ht="18.75" customHeight="1">
      <c r="A51" s="447"/>
      <c r="B51" s="448"/>
      <c r="C51" s="105"/>
      <c r="D51" s="106"/>
      <c r="E51" s="106"/>
      <c r="F51" s="118"/>
      <c r="G51" s="501"/>
      <c r="H51" s="445"/>
      <c r="I51" s="289"/>
      <c r="J51" s="106"/>
      <c r="K51" s="106"/>
      <c r="L51" s="118"/>
      <c r="M51" s="106"/>
      <c r="N51" s="107"/>
      <c r="O51" s="443"/>
      <c r="P51" s="107"/>
    </row>
    <row r="52" spans="1:16" ht="18.75" customHeight="1">
      <c r="A52" s="447"/>
      <c r="B52" s="448"/>
      <c r="C52" s="105"/>
      <c r="D52" s="106"/>
      <c r="E52" s="106"/>
      <c r="F52" s="118"/>
      <c r="G52" s="501"/>
      <c r="H52" s="445"/>
      <c r="I52" s="289"/>
      <c r="J52" s="106"/>
      <c r="K52" s="106"/>
      <c r="L52" s="118"/>
      <c r="M52" s="106"/>
      <c r="N52" s="107"/>
      <c r="O52" s="443"/>
      <c r="P52" s="107"/>
    </row>
    <row r="53" spans="1:16" ht="18.75" customHeight="1">
      <c r="A53" s="447"/>
      <c r="B53" s="448"/>
      <c r="C53" s="105"/>
      <c r="D53" s="106"/>
      <c r="E53" s="106"/>
      <c r="F53" s="118"/>
      <c r="G53" s="501"/>
      <c r="H53" s="445"/>
      <c r="I53" s="289"/>
      <c r="J53" s="106"/>
      <c r="K53" s="106"/>
      <c r="L53" s="118"/>
      <c r="M53" s="106"/>
      <c r="N53" s="107"/>
      <c r="O53" s="443"/>
      <c r="P53" s="107"/>
    </row>
    <row r="54" spans="1:16" ht="18.75" customHeight="1">
      <c r="A54" s="447"/>
      <c r="B54" s="448"/>
      <c r="C54" s="105"/>
      <c r="D54" s="106"/>
      <c r="E54" s="106"/>
      <c r="F54" s="118"/>
      <c r="G54" s="501"/>
      <c r="H54" s="445"/>
      <c r="I54" s="289"/>
      <c r="J54" s="106"/>
      <c r="K54" s="106"/>
      <c r="L54" s="118"/>
      <c r="M54" s="106"/>
      <c r="N54" s="107"/>
      <c r="O54" s="443"/>
      <c r="P54" s="107"/>
    </row>
    <row r="55" spans="1:16" ht="18.75" customHeight="1">
      <c r="A55" s="447"/>
      <c r="B55" s="448"/>
      <c r="C55" s="105"/>
      <c r="D55" s="106"/>
      <c r="E55" s="106"/>
      <c r="F55" s="118"/>
      <c r="G55" s="501"/>
      <c r="H55" s="445"/>
      <c r="I55" s="289"/>
      <c r="J55" s="106"/>
      <c r="K55" s="106"/>
      <c r="L55" s="107"/>
      <c r="M55" s="106"/>
      <c r="N55" s="107"/>
      <c r="O55" s="443"/>
      <c r="P55" s="107"/>
    </row>
    <row r="56" spans="1:16" ht="18.75" customHeight="1">
      <c r="A56" s="447"/>
      <c r="B56" s="448"/>
      <c r="C56" s="105"/>
      <c r="D56" s="106"/>
      <c r="E56" s="508"/>
      <c r="F56" s="107"/>
      <c r="G56" s="501"/>
      <c r="H56" s="448"/>
      <c r="I56" s="105"/>
      <c r="J56" s="106"/>
      <c r="K56" s="508"/>
      <c r="L56" s="107"/>
      <c r="M56" s="106"/>
      <c r="N56" s="107"/>
      <c r="O56" s="443"/>
      <c r="P56" s="107"/>
    </row>
    <row r="57" spans="1:16" ht="18.75" customHeight="1">
      <c r="A57" s="447"/>
      <c r="B57" s="448"/>
      <c r="C57" s="105"/>
      <c r="D57" s="106"/>
      <c r="E57" s="106"/>
      <c r="F57" s="118"/>
      <c r="G57" s="501"/>
      <c r="H57" s="445"/>
      <c r="I57" s="289"/>
      <c r="J57" s="106"/>
      <c r="K57" s="106"/>
      <c r="L57" s="118"/>
      <c r="M57" s="106"/>
      <c r="N57" s="107"/>
      <c r="O57" s="443"/>
      <c r="P57" s="107"/>
    </row>
    <row r="58" spans="1:16" ht="18.75" customHeight="1">
      <c r="A58" s="447"/>
      <c r="B58" s="448"/>
      <c r="C58" s="105"/>
      <c r="D58" s="106"/>
      <c r="E58" s="508"/>
      <c r="F58" s="107"/>
      <c r="G58" s="501"/>
      <c r="H58" s="448"/>
      <c r="I58" s="105"/>
      <c r="J58" s="106"/>
      <c r="K58" s="508"/>
      <c r="L58" s="107"/>
      <c r="M58" s="106"/>
      <c r="N58" s="107"/>
      <c r="O58" s="443"/>
      <c r="P58" s="107"/>
    </row>
    <row r="59" spans="1:16" ht="18.75" customHeight="1">
      <c r="A59" s="447"/>
      <c r="B59" s="448"/>
      <c r="C59" s="105"/>
      <c r="D59" s="106"/>
      <c r="E59" s="508"/>
      <c r="F59" s="107"/>
      <c r="G59" s="501"/>
      <c r="H59" s="448"/>
      <c r="I59" s="105"/>
      <c r="J59" s="106"/>
      <c r="K59" s="508"/>
      <c r="L59" s="107"/>
      <c r="M59" s="106"/>
      <c r="N59" s="107"/>
      <c r="O59" s="443"/>
      <c r="P59" s="107"/>
    </row>
    <row r="60" spans="1:16" ht="18.75" customHeight="1">
      <c r="A60" s="447"/>
      <c r="B60" s="448"/>
      <c r="C60" s="105"/>
      <c r="D60" s="106"/>
      <c r="E60" s="508"/>
      <c r="F60" s="107"/>
      <c r="G60" s="501"/>
      <c r="H60" s="448"/>
      <c r="I60" s="105"/>
      <c r="J60" s="106"/>
      <c r="K60" s="508"/>
      <c r="L60" s="107"/>
      <c r="M60" s="106"/>
      <c r="N60" s="107"/>
      <c r="O60" s="443"/>
      <c r="P60" s="107"/>
    </row>
    <row r="61" spans="1:16" ht="18.75" customHeight="1">
      <c r="A61" s="447"/>
      <c r="B61" s="448"/>
      <c r="C61" s="105"/>
      <c r="D61" s="106"/>
      <c r="E61" s="508"/>
      <c r="F61" s="107"/>
      <c r="G61" s="501"/>
      <c r="H61" s="448"/>
      <c r="I61" s="105"/>
      <c r="J61" s="106"/>
      <c r="K61" s="508"/>
      <c r="L61" s="107"/>
      <c r="M61" s="106"/>
      <c r="N61" s="290"/>
      <c r="O61" s="443"/>
      <c r="P61" s="107"/>
    </row>
    <row r="62" spans="1:16" ht="18.75" customHeight="1">
      <c r="A62" s="447"/>
      <c r="B62" s="448"/>
      <c r="C62" s="105"/>
      <c r="D62" s="106"/>
      <c r="E62" s="508"/>
      <c r="F62" s="107"/>
      <c r="G62" s="501"/>
      <c r="H62" s="448"/>
      <c r="I62" s="105"/>
      <c r="J62" s="106"/>
      <c r="K62" s="508"/>
      <c r="L62" s="107"/>
      <c r="M62" s="106"/>
      <c r="N62" s="107"/>
      <c r="O62" s="443"/>
      <c r="P62" s="107"/>
    </row>
    <row r="63" spans="1:16" ht="18.75" customHeight="1">
      <c r="A63" s="447"/>
      <c r="B63" s="448"/>
      <c r="C63" s="105"/>
      <c r="D63" s="106"/>
      <c r="E63" s="508"/>
      <c r="F63" s="107"/>
      <c r="G63" s="501"/>
      <c r="H63" s="448"/>
      <c r="I63" s="105"/>
      <c r="J63" s="106"/>
      <c r="K63" s="509"/>
      <c r="L63" s="107"/>
      <c r="M63" s="106"/>
      <c r="N63" s="107"/>
      <c r="O63" s="443"/>
      <c r="P63" s="107"/>
    </row>
    <row r="64" spans="1:16" ht="18.75" customHeight="1">
      <c r="A64" s="447"/>
      <c r="B64" s="448"/>
      <c r="C64" s="105"/>
      <c r="D64" s="106"/>
      <c r="E64" s="508"/>
      <c r="F64" s="107"/>
      <c r="G64" s="501"/>
      <c r="H64" s="448"/>
      <c r="I64" s="105"/>
      <c r="J64" s="106"/>
      <c r="K64" s="508"/>
      <c r="L64" s="107"/>
      <c r="M64" s="106"/>
      <c r="N64" s="107"/>
      <c r="O64" s="443"/>
      <c r="P64" s="107"/>
    </row>
    <row r="65" spans="1:16" ht="18.75" customHeight="1">
      <c r="A65" s="447"/>
      <c r="B65" s="448"/>
      <c r="C65" s="105"/>
      <c r="D65" s="106"/>
      <c r="E65" s="508"/>
      <c r="F65" s="107"/>
      <c r="G65" s="501"/>
      <c r="H65" s="448"/>
      <c r="I65" s="105"/>
      <c r="J65" s="106"/>
      <c r="K65" s="508"/>
      <c r="L65" s="107"/>
      <c r="M65" s="106"/>
      <c r="N65" s="107"/>
      <c r="O65" s="443"/>
      <c r="P65" s="107"/>
    </row>
    <row r="66" spans="1:16" ht="18.75" customHeight="1">
      <c r="A66" s="447"/>
      <c r="B66" s="448"/>
      <c r="C66" s="105"/>
      <c r="D66" s="106"/>
      <c r="E66" s="508"/>
      <c r="F66" s="107"/>
      <c r="G66" s="501"/>
      <c r="H66" s="448"/>
      <c r="I66" s="105"/>
      <c r="J66" s="106"/>
      <c r="K66" s="510"/>
      <c r="L66" s="107"/>
      <c r="M66" s="106"/>
      <c r="N66" s="107"/>
      <c r="O66" s="443"/>
      <c r="P66" s="107"/>
    </row>
    <row r="67" spans="1:16" ht="18.75" customHeight="1">
      <c r="A67" s="447"/>
      <c r="B67" s="448"/>
      <c r="C67" s="105"/>
      <c r="D67" s="106"/>
      <c r="E67" s="508"/>
      <c r="F67" s="107"/>
      <c r="G67" s="501"/>
      <c r="H67" s="448"/>
      <c r="I67" s="105"/>
      <c r="J67" s="106"/>
      <c r="K67" s="508"/>
      <c r="L67" s="107"/>
      <c r="M67" s="106"/>
      <c r="N67" s="107"/>
      <c r="O67" s="443"/>
      <c r="P67" s="107"/>
    </row>
    <row r="68" spans="1:16" ht="19.5" customHeight="1">
      <c r="A68" s="447"/>
      <c r="B68" s="448"/>
      <c r="C68" s="105"/>
      <c r="D68" s="106"/>
      <c r="E68" s="508"/>
      <c r="F68" s="107"/>
      <c r="G68" s="501"/>
      <c r="H68" s="448"/>
      <c r="I68" s="105"/>
      <c r="J68" s="106"/>
      <c r="K68" s="508"/>
      <c r="L68" s="107"/>
      <c r="M68" s="106"/>
      <c r="N68" s="107"/>
      <c r="O68" s="443"/>
      <c r="P68" s="107"/>
    </row>
    <row r="69" spans="1:16" ht="19.5" customHeight="1">
      <c r="A69" s="447"/>
      <c r="B69" s="448"/>
      <c r="C69" s="105"/>
      <c r="D69" s="106"/>
      <c r="E69" s="508"/>
      <c r="F69" s="107"/>
      <c r="G69" s="501"/>
      <c r="H69" s="448"/>
      <c r="I69" s="105"/>
      <c r="J69" s="106"/>
      <c r="K69" s="508"/>
      <c r="L69" s="107"/>
      <c r="M69" s="106"/>
      <c r="N69" s="107"/>
      <c r="O69" s="443"/>
      <c r="P69" s="107"/>
    </row>
    <row r="70" spans="1:16" ht="19.5" customHeight="1">
      <c r="A70" s="447"/>
      <c r="B70" s="448"/>
      <c r="C70" s="105"/>
      <c r="D70" s="106"/>
      <c r="E70" s="508"/>
      <c r="F70" s="107"/>
      <c r="G70" s="501"/>
      <c r="H70" s="448"/>
      <c r="I70" s="105"/>
      <c r="J70" s="106"/>
      <c r="K70" s="508"/>
      <c r="L70" s="107"/>
      <c r="M70" s="106"/>
      <c r="N70" s="107"/>
      <c r="O70" s="443"/>
      <c r="P70" s="107"/>
    </row>
    <row r="71" spans="1:16" ht="19.5" customHeight="1">
      <c r="A71" s="447"/>
      <c r="B71" s="448"/>
      <c r="C71" s="105"/>
      <c r="D71" s="106"/>
      <c r="E71" s="508"/>
      <c r="F71" s="107"/>
      <c r="G71" s="501"/>
      <c r="H71" s="448"/>
      <c r="I71" s="105"/>
      <c r="J71" s="106"/>
      <c r="K71" s="508"/>
      <c r="L71" s="107"/>
      <c r="M71" s="106"/>
      <c r="N71" s="107"/>
      <c r="O71" s="443"/>
      <c r="P71" s="107"/>
    </row>
    <row r="72" spans="1:16" ht="19.5" customHeight="1">
      <c r="A72" s="447"/>
      <c r="B72" s="448"/>
      <c r="C72" s="105"/>
      <c r="D72" s="106"/>
      <c r="E72" s="106"/>
      <c r="F72" s="118"/>
      <c r="G72" s="501"/>
      <c r="H72" s="445"/>
      <c r="I72" s="289"/>
      <c r="J72" s="106"/>
      <c r="K72" s="106"/>
      <c r="L72" s="107"/>
      <c r="M72" s="106"/>
      <c r="N72" s="107"/>
      <c r="O72" s="443"/>
      <c r="P72" s="107"/>
    </row>
    <row r="73" spans="1:16" ht="19.5" customHeight="1">
      <c r="A73" s="447"/>
      <c r="B73" s="448"/>
      <c r="C73" s="105"/>
      <c r="D73" s="106"/>
      <c r="E73" s="508"/>
      <c r="F73" s="107"/>
      <c r="G73" s="501"/>
      <c r="H73" s="448"/>
      <c r="I73" s="105"/>
      <c r="J73" s="106"/>
      <c r="K73" s="508"/>
      <c r="L73" s="107"/>
      <c r="M73" s="106"/>
      <c r="N73" s="107"/>
      <c r="O73" s="443"/>
      <c r="P73" s="107"/>
    </row>
    <row r="74" spans="1:16" ht="19.5" customHeight="1">
      <c r="A74" s="447"/>
      <c r="B74" s="448"/>
      <c r="C74" s="105"/>
      <c r="D74" s="106"/>
      <c r="E74" s="508"/>
      <c r="F74" s="107"/>
      <c r="G74" s="501"/>
      <c r="H74" s="448"/>
      <c r="I74" s="105"/>
      <c r="J74" s="106"/>
      <c r="K74" s="508"/>
      <c r="L74" s="107"/>
      <c r="M74" s="106"/>
      <c r="N74" s="107"/>
      <c r="O74" s="443"/>
      <c r="P74" s="107"/>
    </row>
    <row r="75" spans="1:16" ht="19.5" customHeight="1">
      <c r="A75" s="447"/>
      <c r="B75" s="448"/>
      <c r="C75" s="105"/>
      <c r="D75" s="106"/>
      <c r="E75" s="508"/>
      <c r="F75" s="107"/>
      <c r="G75" s="501"/>
      <c r="H75" s="448"/>
      <c r="I75" s="105"/>
      <c r="J75" s="106"/>
      <c r="K75" s="508"/>
      <c r="L75" s="107"/>
      <c r="M75" s="106"/>
      <c r="N75" s="107"/>
      <c r="O75" s="443"/>
      <c r="P75" s="107"/>
    </row>
    <row r="76" spans="1:16" ht="19.5" customHeight="1">
      <c r="A76" s="447"/>
      <c r="B76" s="448"/>
      <c r="C76" s="105"/>
      <c r="D76" s="106"/>
      <c r="E76" s="508"/>
      <c r="F76" s="107"/>
      <c r="G76" s="501"/>
      <c r="H76" s="448"/>
      <c r="I76" s="105"/>
      <c r="J76" s="106"/>
      <c r="K76" s="508"/>
      <c r="L76" s="107"/>
      <c r="M76" s="106"/>
      <c r="N76" s="107"/>
      <c r="O76" s="443"/>
      <c r="P76" s="107"/>
    </row>
    <row r="77" spans="1:16" ht="19.5" customHeight="1">
      <c r="A77" s="447"/>
      <c r="B77" s="448"/>
      <c r="C77" s="105"/>
      <c r="D77" s="106"/>
      <c r="E77" s="508"/>
      <c r="F77" s="107"/>
      <c r="G77" s="501"/>
      <c r="H77" s="448"/>
      <c r="I77" s="105"/>
      <c r="J77" s="106"/>
      <c r="K77" s="508"/>
      <c r="L77" s="107"/>
      <c r="M77" s="106"/>
      <c r="N77" s="290"/>
      <c r="O77" s="443"/>
      <c r="P77" s="107"/>
    </row>
    <row r="78" spans="1:16" ht="19.5" customHeight="1">
      <c r="A78" s="447"/>
      <c r="B78" s="448"/>
      <c r="C78" s="105"/>
      <c r="D78" s="106"/>
      <c r="E78" s="508"/>
      <c r="F78" s="107"/>
      <c r="G78" s="501"/>
      <c r="H78" s="448"/>
      <c r="I78" s="105"/>
      <c r="J78" s="106"/>
      <c r="K78" s="508"/>
      <c r="L78" s="107"/>
      <c r="M78" s="106"/>
      <c r="N78" s="107"/>
      <c r="O78" s="443"/>
      <c r="P78" s="107"/>
    </row>
    <row r="79" spans="1:16" ht="19.5" customHeight="1">
      <c r="A79" s="447"/>
      <c r="B79" s="448"/>
      <c r="C79" s="105"/>
      <c r="D79" s="106"/>
      <c r="E79" s="508"/>
      <c r="F79" s="107"/>
      <c r="G79" s="501"/>
      <c r="H79" s="448"/>
      <c r="I79" s="105"/>
      <c r="J79" s="106"/>
      <c r="K79" s="509"/>
      <c r="L79" s="107"/>
      <c r="M79" s="106"/>
      <c r="N79" s="107"/>
      <c r="O79" s="443"/>
      <c r="P79" s="107"/>
    </row>
    <row r="80" spans="1:16" ht="19.5" customHeight="1">
      <c r="A80" s="447"/>
      <c r="B80" s="448"/>
      <c r="C80" s="105"/>
      <c r="D80" s="106"/>
      <c r="E80" s="508"/>
      <c r="F80" s="107"/>
      <c r="G80" s="501"/>
      <c r="H80" s="448"/>
      <c r="I80" s="105"/>
      <c r="J80" s="106"/>
      <c r="K80" s="508"/>
      <c r="L80" s="107"/>
      <c r="M80" s="106"/>
      <c r="N80" s="107"/>
      <c r="O80" s="443"/>
      <c r="P80" s="107"/>
    </row>
    <row r="81" spans="1:16" ht="19.5" customHeight="1">
      <c r="A81" s="447"/>
      <c r="B81" s="448"/>
      <c r="C81" s="105"/>
      <c r="D81" s="106"/>
      <c r="E81" s="508"/>
      <c r="F81" s="107"/>
      <c r="G81" s="501"/>
      <c r="H81" s="448"/>
      <c r="I81" s="105"/>
      <c r="J81" s="106"/>
      <c r="K81" s="508"/>
      <c r="L81" s="107"/>
      <c r="M81" s="106"/>
      <c r="N81" s="107"/>
      <c r="O81" s="443"/>
      <c r="P81" s="107"/>
    </row>
    <row r="82" spans="1:16" ht="19.5" customHeight="1">
      <c r="A82" s="447"/>
      <c r="B82" s="448"/>
      <c r="C82" s="105"/>
      <c r="D82" s="106"/>
      <c r="E82" s="508"/>
      <c r="F82" s="107"/>
      <c r="G82" s="501"/>
      <c r="H82" s="448"/>
      <c r="I82" s="105"/>
      <c r="J82" s="106"/>
      <c r="K82" s="510"/>
      <c r="L82" s="107"/>
      <c r="M82" s="106"/>
      <c r="N82" s="107"/>
      <c r="O82" s="443"/>
      <c r="P82" s="107"/>
    </row>
    <row r="83" spans="1:16" ht="19.5" customHeight="1">
      <c r="A83" s="447"/>
      <c r="B83" s="448"/>
      <c r="C83" s="105"/>
      <c r="D83" s="106"/>
      <c r="E83" s="508"/>
      <c r="F83" s="107"/>
      <c r="G83" s="501"/>
      <c r="H83" s="448"/>
      <c r="I83" s="105"/>
      <c r="J83" s="106"/>
      <c r="K83" s="508"/>
      <c r="L83" s="107"/>
      <c r="M83" s="106"/>
      <c r="N83" s="107"/>
      <c r="O83" s="443"/>
      <c r="P83" s="107"/>
    </row>
    <row r="84" spans="1:16" ht="19.5" customHeight="1">
      <c r="A84" s="447"/>
      <c r="B84" s="448"/>
      <c r="C84" s="105"/>
      <c r="D84" s="106"/>
      <c r="E84" s="508"/>
      <c r="F84" s="107"/>
      <c r="G84" s="501"/>
      <c r="H84" s="448"/>
      <c r="I84" s="105"/>
      <c r="J84" s="106"/>
      <c r="K84" s="508"/>
      <c r="L84" s="107"/>
      <c r="M84" s="106"/>
      <c r="N84" s="107"/>
      <c r="O84" s="443"/>
      <c r="P84" s="107"/>
    </row>
    <row r="85" spans="1:16" ht="19.5" customHeight="1">
      <c r="A85" s="447"/>
      <c r="B85" s="448"/>
      <c r="C85" s="105"/>
      <c r="D85" s="106"/>
      <c r="E85" s="508"/>
      <c r="F85" s="107"/>
      <c r="G85" s="501"/>
      <c r="H85" s="448"/>
      <c r="I85" s="105"/>
      <c r="J85" s="106"/>
      <c r="K85" s="508"/>
      <c r="L85" s="107"/>
      <c r="M85" s="106"/>
      <c r="N85" s="107"/>
      <c r="O85" s="443"/>
      <c r="P85" s="107"/>
    </row>
    <row r="86" spans="1:16" ht="19.5" customHeight="1">
      <c r="A86" s="447"/>
      <c r="B86" s="448"/>
      <c r="C86" s="105"/>
      <c r="D86" s="106"/>
      <c r="E86" s="508"/>
      <c r="F86" s="107"/>
      <c r="G86" s="501"/>
      <c r="H86" s="448"/>
      <c r="I86" s="105"/>
      <c r="J86" s="106"/>
      <c r="K86" s="508"/>
      <c r="L86" s="107"/>
      <c r="M86" s="106"/>
      <c r="N86" s="107"/>
      <c r="O86" s="443"/>
      <c r="P86" s="107"/>
    </row>
    <row r="87" spans="1:16" ht="19.5" customHeight="1" thickBot="1">
      <c r="A87" s="447"/>
      <c r="B87" s="449"/>
      <c r="C87" s="360"/>
      <c r="D87" s="446"/>
      <c r="E87" s="511"/>
      <c r="F87" s="512"/>
      <c r="G87" s="502"/>
      <c r="H87" s="449"/>
      <c r="I87" s="360"/>
      <c r="J87" s="446"/>
      <c r="K87" s="511"/>
      <c r="L87" s="512"/>
      <c r="M87" s="106"/>
      <c r="N87" s="107"/>
      <c r="O87" s="443"/>
      <c r="P87" s="107"/>
    </row>
  </sheetData>
  <sheetProtection/>
  <mergeCells count="4">
    <mergeCell ref="A5:B5"/>
    <mergeCell ref="B6:F6"/>
    <mergeCell ref="H6:L6"/>
    <mergeCell ref="M6:P6"/>
  </mergeCells>
  <printOptions horizontalCentered="1"/>
  <pageMargins left="0.35" right="0.35" top="0.39" bottom="0.39" header="0" footer="0"/>
  <pageSetup horizontalDpi="200" verticalDpi="200" orientation="landscape" paperSize="9" r:id="rId3"/>
  <rowBreaks count="4" manualBreakCount="4">
    <brk id="27" max="255" man="1"/>
    <brk id="47" max="255" man="1"/>
    <brk id="67" max="255" man="1"/>
    <brk id="87" max="255" man="1"/>
  </rowBreaks>
  <drawing r:id="rId2"/>
  <legacyDrawing r:id="rId1"/>
</worksheet>
</file>

<file path=xl/worksheets/sheet8.xml><?xml version="1.0" encoding="utf-8"?>
<worksheet xmlns="http://schemas.openxmlformats.org/spreadsheetml/2006/main" xmlns:r="http://schemas.openxmlformats.org/officeDocument/2006/relationships">
  <sheetPr codeName="Sheet37">
    <tabColor indexed="17"/>
  </sheetPr>
  <dimension ref="A1:U154"/>
  <sheetViews>
    <sheetView showGridLines="0" showZeros="0" tabSelected="1" zoomScale="70" zoomScaleNormal="70" zoomScalePageLayoutView="0" workbookViewId="0" topLeftCell="A34">
      <selection activeCell="Q69" sqref="Q69"/>
    </sheetView>
  </sheetViews>
  <sheetFormatPr defaultColWidth="9.140625" defaultRowHeight="12.75"/>
  <cols>
    <col min="1" max="2" width="3.28125" style="0" customWidth="1"/>
    <col min="3" max="3" width="4.7109375" style="0" customWidth="1"/>
    <col min="4" max="4" width="4.28125" style="0" customWidth="1"/>
    <col min="5" max="5" width="7.00390625" style="2" customWidth="1"/>
    <col min="6" max="6" width="10.140625" style="0" customWidth="1"/>
    <col min="7" max="7" width="2.7109375" style="0" customWidth="1"/>
    <col min="8" max="8" width="6.140625" style="0" customWidth="1"/>
    <col min="9" max="9" width="5.8515625" style="0" customWidth="1"/>
    <col min="10" max="10" width="1.7109375" style="132" customWidth="1"/>
    <col min="11" max="11" width="10.7109375" style="0" customWidth="1"/>
    <col min="12" max="12" width="1.7109375" style="132" customWidth="1"/>
    <col min="13" max="13" width="10.7109375" style="0" customWidth="1"/>
    <col min="14" max="14" width="1.7109375" style="133" customWidth="1"/>
    <col min="15" max="15" width="10.7109375" style="0" customWidth="1"/>
    <col min="16" max="16" width="1.7109375" style="132" customWidth="1"/>
    <col min="17" max="17" width="10.7109375" style="0" customWidth="1"/>
    <col min="18" max="18" width="1.7109375" style="133" customWidth="1"/>
    <col min="20" max="20" width="8.7109375" style="0" customWidth="1"/>
    <col min="21" max="21" width="8.8515625" style="0" hidden="1" customWidth="1"/>
    <col min="22" max="22" width="5.7109375" style="0" customWidth="1"/>
  </cols>
  <sheetData>
    <row r="1" spans="1:18" s="134" customFormat="1" ht="21.75" customHeight="1">
      <c r="A1" s="93" t="str">
        <f>Altalanos!$A$6</f>
        <v>I. EGYETEMI ORSZÁGOS BAJNOKSÁG</v>
      </c>
      <c r="B1" s="136"/>
      <c r="E1" s="6"/>
      <c r="I1" s="375"/>
      <c r="J1" s="135"/>
      <c r="K1" s="291" t="s">
        <v>134</v>
      </c>
      <c r="L1" s="291"/>
      <c r="M1" s="292"/>
      <c r="N1" s="135"/>
      <c r="O1" s="135"/>
      <c r="P1" s="135"/>
      <c r="R1" s="135"/>
    </row>
    <row r="2" spans="1:18" s="108" customFormat="1" ht="12.75">
      <c r="A2" s="440" t="s">
        <v>112</v>
      </c>
      <c r="B2" s="96"/>
      <c r="C2" s="96"/>
      <c r="D2" s="96"/>
      <c r="E2" s="87"/>
      <c r="F2" s="423" t="str">
        <f>Altalanos!$C$8</f>
        <v>F Páros</v>
      </c>
      <c r="G2" s="139"/>
      <c r="J2" s="133"/>
      <c r="K2" s="291"/>
      <c r="L2" s="291"/>
      <c r="M2" s="291"/>
      <c r="N2" s="133"/>
      <c r="P2" s="133"/>
      <c r="R2" s="133"/>
    </row>
    <row r="3" spans="1:18" s="19" customFormat="1" ht="10.5" customHeight="1">
      <c r="A3" s="54" t="s">
        <v>81</v>
      </c>
      <c r="B3" s="54"/>
      <c r="C3" s="54"/>
      <c r="D3" s="54"/>
      <c r="E3" s="54"/>
      <c r="F3" s="54"/>
      <c r="G3" s="54" t="s">
        <v>78</v>
      </c>
      <c r="H3" s="54"/>
      <c r="I3" s="54"/>
      <c r="J3" s="293"/>
      <c r="K3" s="55" t="s">
        <v>86</v>
      </c>
      <c r="L3" s="142"/>
      <c r="M3" s="88"/>
      <c r="N3" s="293"/>
      <c r="O3" s="54"/>
      <c r="P3" s="293"/>
      <c r="Q3" s="54"/>
      <c r="R3" s="294" t="s">
        <v>87</v>
      </c>
    </row>
    <row r="4" spans="1:18" s="31" customFormat="1" ht="11.25" customHeight="1" thickBot="1">
      <c r="A4" s="541" t="str">
        <f>Altalanos!$A$10</f>
        <v>2021.12.04-05.</v>
      </c>
      <c r="B4" s="541"/>
      <c r="C4" s="541"/>
      <c r="D4" s="143"/>
      <c r="E4" s="143"/>
      <c r="F4" s="143"/>
      <c r="G4" s="144" t="str">
        <f>Altalanos!$C$10</f>
        <v>Budapest</v>
      </c>
      <c r="H4" s="295"/>
      <c r="I4" s="143"/>
      <c r="J4" s="296"/>
      <c r="K4" s="146"/>
      <c r="L4" s="145"/>
      <c r="M4" s="104"/>
      <c r="N4" s="296"/>
      <c r="O4" s="143"/>
      <c r="P4" s="296"/>
      <c r="Q4" s="143"/>
      <c r="R4" s="89" t="str">
        <f>Altalanos!$E$10</f>
        <v>Nagy-Gyevi Dávid</v>
      </c>
    </row>
    <row r="5" spans="1:18" s="19" customFormat="1" ht="9.75">
      <c r="A5" s="297"/>
      <c r="B5" s="57" t="s">
        <v>4</v>
      </c>
      <c r="C5" s="57" t="s">
        <v>139</v>
      </c>
      <c r="D5" s="57" t="s">
        <v>110</v>
      </c>
      <c r="E5" s="57" t="s">
        <v>146</v>
      </c>
      <c r="F5" s="67" t="s">
        <v>84</v>
      </c>
      <c r="G5" s="67" t="s">
        <v>85</v>
      </c>
      <c r="H5" s="67"/>
      <c r="I5" s="67" t="s">
        <v>89</v>
      </c>
      <c r="J5" s="67"/>
      <c r="K5" s="57" t="s">
        <v>99</v>
      </c>
      <c r="L5" s="298"/>
      <c r="M5" s="57" t="s">
        <v>108</v>
      </c>
      <c r="N5" s="298"/>
      <c r="O5" s="57" t="s">
        <v>138</v>
      </c>
      <c r="P5" s="298"/>
      <c r="Q5" s="57" t="s">
        <v>137</v>
      </c>
      <c r="R5" s="299"/>
    </row>
    <row r="6" spans="1:18" s="519" customFormat="1" ht="9.75" customHeight="1" thickBot="1">
      <c r="A6" s="531"/>
      <c r="B6" s="518"/>
      <c r="C6" s="518"/>
      <c r="D6" s="518"/>
      <c r="E6" s="518"/>
      <c r="F6" s="532"/>
      <c r="G6" s="532"/>
      <c r="I6" s="532"/>
      <c r="J6" s="533"/>
      <c r="K6" s="518"/>
      <c r="L6" s="533"/>
      <c r="M6" s="518"/>
      <c r="N6" s="533"/>
      <c r="O6" s="518"/>
      <c r="P6" s="533"/>
      <c r="Q6" s="518"/>
      <c r="R6" s="534"/>
    </row>
    <row r="7" spans="1:21" s="38" customFormat="1" ht="10.5" customHeight="1">
      <c r="A7" s="301">
        <v>1</v>
      </c>
      <c r="B7" s="379">
        <f>IF($D7="","",VLOOKUP($D7,'F Páros'!$A$7:$P$39,14))</f>
      </c>
      <c r="C7" s="379">
        <f>IF($D7="","",VLOOKUP($D7,'F Páros'!$A$7:$P$39,15))</f>
      </c>
      <c r="D7" s="157"/>
      <c r="E7" s="454">
        <f>UPPER(IF($D7="","",VLOOKUP($D7,'F Páros'!$A$7:$P$33,5)))</f>
      </c>
      <c r="F7" s="158" t="s">
        <v>276</v>
      </c>
      <c r="G7" s="158">
        <f>IF($D7="","",VLOOKUP($D7,'F Páros'!$A$7:$P$33,3))</f>
      </c>
      <c r="H7" s="302"/>
      <c r="I7" s="158">
        <f>IF($D7="","",VLOOKUP($D7,'F Páros'!$A$7:$P$33,4))</f>
      </c>
      <c r="J7" s="303"/>
      <c r="K7" s="161"/>
      <c r="L7" s="163"/>
      <c r="M7" s="161"/>
      <c r="N7" s="163"/>
      <c r="O7" s="161"/>
      <c r="P7" s="163"/>
      <c r="Q7" s="161"/>
      <c r="R7" s="275" t="s">
        <v>140</v>
      </c>
      <c r="S7" s="167"/>
      <c r="U7" s="168" t="str">
        <f>Birók!P21</f>
        <v>Bíró</v>
      </c>
    </row>
    <row r="8" spans="1:21" s="38" customFormat="1" ht="9" customHeight="1">
      <c r="A8" s="276"/>
      <c r="B8" s="304"/>
      <c r="C8" s="304"/>
      <c r="D8" s="304"/>
      <c r="E8" s="454">
        <f>UPPER(IF($D7="","",VLOOKUP($D7,'F Páros'!$A$7:$P$33,11)))</f>
      </c>
      <c r="F8" s="158" t="s">
        <v>291</v>
      </c>
      <c r="G8" s="158">
        <f>IF($D7="","",VLOOKUP($D7,'F Páros'!$A$7:$P$33,9))</f>
      </c>
      <c r="H8" s="302"/>
      <c r="I8" s="158">
        <f>IF($D7="","",VLOOKUP($D7,'F Páros'!$A$7:$P$33,10))</f>
      </c>
      <c r="J8" s="305"/>
      <c r="K8" s="154">
        <f>IF(J8="a",F7,IF(J8="b",F9,""))</f>
      </c>
      <c r="L8" s="163"/>
      <c r="M8" s="161"/>
      <c r="N8" s="163"/>
      <c r="O8" s="161"/>
      <c r="P8" s="163"/>
      <c r="Q8" s="161"/>
      <c r="R8" s="164"/>
      <c r="S8" s="167"/>
      <c r="U8" s="176" t="str">
        <f>Birók!P22</f>
        <v> </v>
      </c>
    </row>
    <row r="9" spans="1:21" s="38" customFormat="1" ht="9" customHeight="1">
      <c r="A9" s="276"/>
      <c r="B9" s="170"/>
      <c r="C9" s="170"/>
      <c r="D9" s="170"/>
      <c r="E9" s="455"/>
      <c r="F9" s="156"/>
      <c r="G9" s="156"/>
      <c r="H9" s="101"/>
      <c r="I9" s="156"/>
      <c r="J9" s="306"/>
      <c r="K9" s="307" t="str">
        <f>UPPER(IF(OR(J10="a",J10="as"),F7,IF(OR(J10="b",J10="bs"),F11,)))</f>
        <v>SIPOS</v>
      </c>
      <c r="L9" s="308"/>
      <c r="M9" s="161"/>
      <c r="N9" s="163"/>
      <c r="O9" s="161"/>
      <c r="P9" s="163"/>
      <c r="Q9" s="161"/>
      <c r="R9" s="164"/>
      <c r="S9" s="167"/>
      <c r="U9" s="176" t="str">
        <f>Birók!P23</f>
        <v> </v>
      </c>
    </row>
    <row r="10" spans="1:21" s="38" customFormat="1" ht="9" customHeight="1">
      <c r="A10" s="276"/>
      <c r="B10" s="170"/>
      <c r="C10" s="170"/>
      <c r="D10" s="170"/>
      <c r="E10" s="456"/>
      <c r="F10" s="452"/>
      <c r="G10" s="452"/>
      <c r="H10" s="453"/>
      <c r="I10" s="442" t="s">
        <v>0</v>
      </c>
      <c r="J10" s="182" t="s">
        <v>332</v>
      </c>
      <c r="K10" s="309" t="str">
        <f>UPPER(IF(OR(J10="a",J10="as"),F8,IF(OR(J10="b",J10="bs"),F12,)))</f>
        <v>MÁRKUS</v>
      </c>
      <c r="L10" s="310"/>
      <c r="M10" s="161"/>
      <c r="N10" s="163"/>
      <c r="O10" s="161"/>
      <c r="P10" s="163"/>
      <c r="Q10" s="161"/>
      <c r="R10" s="164"/>
      <c r="S10" s="167"/>
      <c r="U10" s="176" t="str">
        <f>Birók!P24</f>
        <v> </v>
      </c>
    </row>
    <row r="11" spans="1:21" s="38" customFormat="1" ht="9" customHeight="1">
      <c r="A11" s="276">
        <v>2</v>
      </c>
      <c r="B11" s="379">
        <f>IF($D11="","",VLOOKUP($D11,'F Páros'!$A$7:$P$39,14))</f>
      </c>
      <c r="C11" s="379">
        <f>IF($D11="","",VLOOKUP($D11,'F Páros'!$A$7:$P$39,15))</f>
      </c>
      <c r="D11" s="157"/>
      <c r="E11" s="450">
        <f>UPPER(IF($D11="","",VLOOKUP($D11,'F Páros'!$A$7:$P$39,5)))</f>
      </c>
      <c r="F11" s="538" t="s">
        <v>312</v>
      </c>
      <c r="G11" s="441">
        <f>IF($D11="","",VLOOKUP($D11,'F Páros'!$A$7:$P$39,3))</f>
      </c>
      <c r="H11" s="451"/>
      <c r="I11" s="441">
        <f>IF($D11="","",VLOOKUP($D11,'F Páros'!$A$7:$P$39,4))</f>
      </c>
      <c r="J11" s="311"/>
      <c r="K11" s="161"/>
      <c r="L11" s="312"/>
      <c r="M11" s="199"/>
      <c r="N11" s="308"/>
      <c r="O11" s="161"/>
      <c r="P11" s="163"/>
      <c r="Q11" s="161"/>
      <c r="R11" s="164"/>
      <c r="S11" s="167"/>
      <c r="U11" s="176" t="str">
        <f>Birók!P25</f>
        <v> </v>
      </c>
    </row>
    <row r="12" spans="1:21" s="38" customFormat="1" ht="9" customHeight="1">
      <c r="A12" s="276"/>
      <c r="B12" s="304"/>
      <c r="C12" s="304"/>
      <c r="D12" s="304"/>
      <c r="E12" s="450">
        <f>UPPER(IF($D11="","",VLOOKUP($D11,'F Páros'!$A$7:$P$33,11)))</f>
      </c>
      <c r="F12" s="538" t="s">
        <v>312</v>
      </c>
      <c r="G12" s="441">
        <f>IF($D11="","",VLOOKUP($D11,'F Páros'!$A$7:$P$33,9))</f>
      </c>
      <c r="H12" s="451"/>
      <c r="I12" s="441">
        <f>IF($D11="","",VLOOKUP($D11,'F Páros'!$A$7:$P$33,10))</f>
      </c>
      <c r="J12" s="305"/>
      <c r="K12" s="161"/>
      <c r="L12" s="312"/>
      <c r="M12" s="279"/>
      <c r="N12" s="313"/>
      <c r="O12" s="161"/>
      <c r="P12" s="163"/>
      <c r="Q12" s="161"/>
      <c r="R12" s="164"/>
      <c r="S12" s="167"/>
      <c r="U12" s="176" t="str">
        <f>Birók!P26</f>
        <v> </v>
      </c>
    </row>
    <row r="13" spans="1:21" s="38" customFormat="1" ht="9" customHeight="1">
      <c r="A13" s="276"/>
      <c r="B13" s="170"/>
      <c r="C13" s="170"/>
      <c r="D13" s="180"/>
      <c r="E13" s="457"/>
      <c r="F13" s="452"/>
      <c r="G13" s="452"/>
      <c r="H13" s="453"/>
      <c r="I13" s="452"/>
      <c r="J13" s="314"/>
      <c r="K13" s="161"/>
      <c r="L13" s="306"/>
      <c r="M13" s="307" t="str">
        <f>UPPER(IF(OR(L14="a",L14="as"),K9,IF(OR(L14="b",L14="bs"),K17,)))</f>
        <v>MIKECZ</v>
      </c>
      <c r="N13" s="163"/>
      <c r="O13" s="161"/>
      <c r="P13" s="163"/>
      <c r="Q13" s="161"/>
      <c r="R13" s="164"/>
      <c r="S13" s="167"/>
      <c r="U13" s="176" t="str">
        <f>Birók!P27</f>
        <v> </v>
      </c>
    </row>
    <row r="14" spans="1:21" s="38" customFormat="1" ht="9" customHeight="1">
      <c r="A14" s="276"/>
      <c r="B14" s="170"/>
      <c r="C14" s="170"/>
      <c r="D14" s="180"/>
      <c r="E14" s="457"/>
      <c r="F14" s="452"/>
      <c r="G14" s="452"/>
      <c r="H14" s="453"/>
      <c r="I14" s="452"/>
      <c r="J14" s="314"/>
      <c r="K14" s="173" t="s">
        <v>0</v>
      </c>
      <c r="L14" s="182" t="s">
        <v>334</v>
      </c>
      <c r="M14" s="309" t="str">
        <f>UPPER(IF(OR(L14="a",L14="as"),K10,IF(OR(L14="b",L14="bs"),K18,)))</f>
        <v>KOZMA</v>
      </c>
      <c r="N14" s="310"/>
      <c r="O14" s="161"/>
      <c r="P14" s="163"/>
      <c r="Q14" s="161"/>
      <c r="R14" s="164"/>
      <c r="S14" s="167"/>
      <c r="U14" s="176" t="str">
        <f>Birók!P28</f>
        <v> </v>
      </c>
    </row>
    <row r="15" spans="1:21" s="38" customFormat="1" ht="9" customHeight="1">
      <c r="A15" s="315">
        <v>3</v>
      </c>
      <c r="B15" s="379">
        <f>IF($D15="","",VLOOKUP($D15,'F Páros'!$A$7:$P$39,14))</f>
        <v>0</v>
      </c>
      <c r="C15" s="379">
        <f>IF($D15="","",VLOOKUP($D15,'F Páros'!$A$7:$P$39,15))</f>
        <v>0</v>
      </c>
      <c r="D15" s="157">
        <v>6</v>
      </c>
      <c r="E15" s="450">
        <f>UPPER(IF($D15="","",VLOOKUP($D15,'F Páros'!$A$7:$P$39,5)))</f>
      </c>
      <c r="F15" s="441" t="str">
        <f>UPPER(IF($D15="","",VLOOKUP($D15,'F Páros'!$A$7:$P$39,2)))</f>
        <v>MIKECZ</v>
      </c>
      <c r="G15" s="441" t="str">
        <f>IF($D15="","",VLOOKUP($D15,'F Páros'!$A$7:$P$39,3))</f>
        <v>Gábor</v>
      </c>
      <c r="H15" s="451"/>
      <c r="I15" s="441">
        <f>IF($D15="","",VLOOKUP($D15,'F Páros'!$A$7:$P$39,4))</f>
        <v>0</v>
      </c>
      <c r="J15" s="303"/>
      <c r="K15" s="161"/>
      <c r="L15" s="312"/>
      <c r="M15" s="161">
        <v>61</v>
      </c>
      <c r="N15" s="312"/>
      <c r="O15" s="199"/>
      <c r="P15" s="163"/>
      <c r="Q15" s="161"/>
      <c r="R15" s="164"/>
      <c r="S15" s="167"/>
      <c r="U15" s="176" t="str">
        <f>Birók!P29</f>
        <v> </v>
      </c>
    </row>
    <row r="16" spans="1:21" s="38" customFormat="1" ht="9" customHeight="1" thickBot="1">
      <c r="A16" s="276"/>
      <c r="B16" s="304"/>
      <c r="C16" s="304"/>
      <c r="D16" s="304"/>
      <c r="E16" s="450">
        <f>UPPER(IF($D15="","",VLOOKUP($D15,'F Páros'!$A$7:$P$33,11)))</f>
      </c>
      <c r="F16" s="441" t="str">
        <f>UPPER(IF($D15="","",VLOOKUP($D15,'F Páros'!$A$7:$P$33,8)))</f>
        <v>KOZMA</v>
      </c>
      <c r="G16" s="441" t="str">
        <f>IF($D15="","",VLOOKUP($D15,'F Páros'!$A$7:$P$33,9))</f>
        <v>Béle</v>
      </c>
      <c r="H16" s="451"/>
      <c r="I16" s="441">
        <f>IF($D15="","",VLOOKUP($D15,'F Páros'!$A$7:$P$33,10))</f>
        <v>0</v>
      </c>
      <c r="J16" s="305"/>
      <c r="K16" s="154">
        <f>IF(J16="a",F15,IF(J16="b",F17,""))</f>
      </c>
      <c r="L16" s="312"/>
      <c r="M16" s="161"/>
      <c r="N16" s="312"/>
      <c r="O16" s="161"/>
      <c r="P16" s="163"/>
      <c r="Q16" s="161"/>
      <c r="R16" s="164"/>
      <c r="S16" s="167"/>
      <c r="U16" s="191" t="str">
        <f>Birók!P30</f>
        <v>Egyik sem</v>
      </c>
    </row>
    <row r="17" spans="1:19" s="38" customFormat="1" ht="9" customHeight="1">
      <c r="A17" s="276"/>
      <c r="B17" s="170"/>
      <c r="C17" s="170"/>
      <c r="D17" s="180"/>
      <c r="E17" s="457"/>
      <c r="F17" s="452"/>
      <c r="G17" s="452"/>
      <c r="H17" s="453"/>
      <c r="I17" s="452"/>
      <c r="J17" s="306"/>
      <c r="K17" s="307" t="str">
        <f>UPPER(IF(OR(J18="a",J18="as"),F15,IF(OR(J18="b",J18="bs"),F19,)))</f>
        <v>MIKECZ</v>
      </c>
      <c r="L17" s="316"/>
      <c r="M17" s="161"/>
      <c r="N17" s="312"/>
      <c r="O17" s="161"/>
      <c r="P17" s="163"/>
      <c r="Q17" s="161"/>
      <c r="R17" s="164"/>
      <c r="S17" s="167"/>
    </row>
    <row r="18" spans="1:19" s="38" customFormat="1" ht="9" customHeight="1">
      <c r="A18" s="276"/>
      <c r="B18" s="170"/>
      <c r="C18" s="170"/>
      <c r="D18" s="180"/>
      <c r="E18" s="457"/>
      <c r="F18" s="452"/>
      <c r="G18" s="452"/>
      <c r="H18" s="453"/>
      <c r="I18" s="442" t="s">
        <v>0</v>
      </c>
      <c r="J18" s="182" t="s">
        <v>335</v>
      </c>
      <c r="K18" s="309" t="str">
        <f>UPPER(IF(OR(J18="a",J18="as"),F16,IF(OR(J18="b",J18="bs"),F20,)))</f>
        <v>KOZMA</v>
      </c>
      <c r="L18" s="305"/>
      <c r="M18" s="161"/>
      <c r="N18" s="312"/>
      <c r="O18" s="161"/>
      <c r="P18" s="163"/>
      <c r="Q18" s="161"/>
      <c r="R18" s="164"/>
      <c r="S18" s="167"/>
    </row>
    <row r="19" spans="1:19" s="38" customFormat="1" ht="9" customHeight="1">
      <c r="A19" s="276">
        <v>4</v>
      </c>
      <c r="B19" s="379">
        <f>IF($D19="","",VLOOKUP($D19,'F Páros'!$A$7:$P$39,14))</f>
      </c>
      <c r="C19" s="379">
        <f>IF($D19="","",VLOOKUP($D19,'F Páros'!$A$7:$P$39,15))</f>
      </c>
      <c r="D19" s="157"/>
      <c r="E19" s="450">
        <f>UPPER(IF($D19="","",VLOOKUP($D19,'F Páros'!$A$7:$P$39,5)))</f>
      </c>
      <c r="F19" s="538" t="s">
        <v>312</v>
      </c>
      <c r="G19" s="441">
        <f>IF($D19="","",VLOOKUP($D19,'F Páros'!$A$7:$P$39,3))</f>
      </c>
      <c r="H19" s="451"/>
      <c r="I19" s="441">
        <f>IF($D19="","",VLOOKUP($D19,'F Páros'!$A$7:$P$39,4))</f>
      </c>
      <c r="J19" s="311"/>
      <c r="K19" s="161"/>
      <c r="L19" s="163"/>
      <c r="M19" s="199"/>
      <c r="N19" s="316"/>
      <c r="O19" s="161"/>
      <c r="P19" s="163"/>
      <c r="Q19" s="161"/>
      <c r="R19" s="164"/>
      <c r="S19" s="167"/>
    </row>
    <row r="20" spans="1:19" s="38" customFormat="1" ht="9" customHeight="1">
      <c r="A20" s="276"/>
      <c r="B20" s="304"/>
      <c r="C20" s="304"/>
      <c r="D20" s="304"/>
      <c r="E20" s="450">
        <f>UPPER(IF($D19="","",VLOOKUP($D19,'F Páros'!$A$7:$P$33,11)))</f>
      </c>
      <c r="F20" s="538" t="s">
        <v>312</v>
      </c>
      <c r="G20" s="441">
        <f>IF($D19="","",VLOOKUP($D19,'F Páros'!$A$7:$P$33,9))</f>
      </c>
      <c r="H20" s="451"/>
      <c r="I20" s="441">
        <f>IF($D19="","",VLOOKUP($D19,'F Páros'!$A$7:$P$33,10))</f>
      </c>
      <c r="J20" s="305"/>
      <c r="K20" s="161"/>
      <c r="L20" s="163"/>
      <c r="M20" s="279"/>
      <c r="N20" s="317"/>
      <c r="O20" s="161"/>
      <c r="P20" s="163"/>
      <c r="Q20" s="161"/>
      <c r="R20" s="164"/>
      <c r="S20" s="167"/>
    </row>
    <row r="21" spans="1:19" s="38" customFormat="1" ht="9" customHeight="1">
      <c r="A21" s="276"/>
      <c r="B21" s="170"/>
      <c r="C21" s="170"/>
      <c r="D21" s="170"/>
      <c r="E21" s="456"/>
      <c r="F21" s="452"/>
      <c r="G21" s="452"/>
      <c r="H21" s="453"/>
      <c r="I21" s="452"/>
      <c r="J21" s="314"/>
      <c r="K21" s="161"/>
      <c r="L21" s="163"/>
      <c r="M21" s="161"/>
      <c r="N21" s="306"/>
      <c r="O21" s="307" t="str">
        <f>UPPER(IF(OR(N22="a",N22="as"),M13,IF(OR(N22="b",N22="bs"),M29,)))</f>
        <v>PINTÉR</v>
      </c>
      <c r="P21" s="163"/>
      <c r="Q21" s="161"/>
      <c r="R21" s="164"/>
      <c r="S21" s="167"/>
    </row>
    <row r="22" spans="1:19" s="38" customFormat="1" ht="9" customHeight="1">
      <c r="A22" s="276"/>
      <c r="B22" s="170"/>
      <c r="C22" s="170"/>
      <c r="D22" s="170"/>
      <c r="E22" s="456"/>
      <c r="F22" s="452"/>
      <c r="G22" s="452"/>
      <c r="H22" s="453"/>
      <c r="I22" s="452"/>
      <c r="J22" s="314"/>
      <c r="K22" s="161"/>
      <c r="L22" s="163"/>
      <c r="M22" s="173" t="s">
        <v>0</v>
      </c>
      <c r="N22" s="182" t="s">
        <v>334</v>
      </c>
      <c r="O22" s="309" t="str">
        <f>UPPER(IF(OR(N22="a",N22="as"),M14,IF(OR(N22="b",N22="bs"),M30,)))</f>
        <v>TÓTH</v>
      </c>
      <c r="P22" s="310"/>
      <c r="Q22" s="161"/>
      <c r="R22" s="164"/>
      <c r="S22" s="167"/>
    </row>
    <row r="23" spans="1:19" s="38" customFormat="1" ht="9" customHeight="1">
      <c r="A23" s="276">
        <v>5</v>
      </c>
      <c r="B23" s="379">
        <f>IF($D23="","",VLOOKUP($D23,'F Páros'!$A$7:$P$39,14))</f>
        <v>0</v>
      </c>
      <c r="C23" s="379">
        <f>IF($D23="","",VLOOKUP($D23,'F Páros'!$A$7:$P$39,15))</f>
        <v>0</v>
      </c>
      <c r="D23" s="157">
        <v>7</v>
      </c>
      <c r="E23" s="450">
        <f>UPPER(IF($D23="","",VLOOKUP($D23,'F Páros'!$A$7:$P$39,5)))</f>
      </c>
      <c r="F23" s="441" t="str">
        <f>UPPER(IF($D23="","",VLOOKUP($D23,'F Páros'!$A$7:$P$39,2)))</f>
        <v>FEKE</v>
      </c>
      <c r="G23" s="441" t="str">
        <f>IF($D23="","",VLOOKUP($D23,'F Páros'!$A$7:$P$39,3))</f>
        <v>Milán</v>
      </c>
      <c r="H23" s="451"/>
      <c r="I23" s="441">
        <f>IF($D23="","",VLOOKUP($D23,'F Páros'!$A$7:$P$39,4))</f>
        <v>0</v>
      </c>
      <c r="J23" s="303"/>
      <c r="K23" s="161"/>
      <c r="L23" s="163"/>
      <c r="M23" s="161"/>
      <c r="N23" s="312"/>
      <c r="O23" s="161">
        <v>60</v>
      </c>
      <c r="P23" s="312"/>
      <c r="Q23" s="161"/>
      <c r="R23" s="164"/>
      <c r="S23" s="167"/>
    </row>
    <row r="24" spans="1:19" s="38" customFormat="1" ht="9" customHeight="1">
      <c r="A24" s="276"/>
      <c r="B24" s="304"/>
      <c r="C24" s="304"/>
      <c r="D24" s="304"/>
      <c r="E24" s="450">
        <f>UPPER(IF($D23="","",VLOOKUP($D23,'F Páros'!$A$7:$P$33,11)))</f>
      </c>
      <c r="F24" s="441" t="str">
        <f>UPPER(IF($D23="","",VLOOKUP($D23,'F Páros'!$A$7:$P$33,8)))</f>
        <v>KÁLMÁN</v>
      </c>
      <c r="G24" s="441" t="str">
        <f>IF($D23="","",VLOOKUP($D23,'F Páros'!$A$7:$P$33,9))</f>
        <v>Olivér</v>
      </c>
      <c r="H24" s="451"/>
      <c r="I24" s="441">
        <f>IF($D23="","",VLOOKUP($D23,'F Páros'!$A$7:$P$33,10))</f>
        <v>0</v>
      </c>
      <c r="J24" s="305"/>
      <c r="K24" s="154">
        <f>IF(J24="a",F23,IF(J24="b",F25,""))</f>
      </c>
      <c r="L24" s="163"/>
      <c r="M24" s="161"/>
      <c r="N24" s="312"/>
      <c r="O24" s="161"/>
      <c r="P24" s="312"/>
      <c r="Q24" s="161"/>
      <c r="R24" s="164"/>
      <c r="S24" s="167"/>
    </row>
    <row r="25" spans="1:19" s="38" customFormat="1" ht="9" customHeight="1">
      <c r="A25" s="276"/>
      <c r="B25" s="170"/>
      <c r="C25" s="170"/>
      <c r="D25" s="170"/>
      <c r="E25" s="456"/>
      <c r="F25" s="452"/>
      <c r="G25" s="452"/>
      <c r="H25" s="453"/>
      <c r="I25" s="452"/>
      <c r="J25" s="306"/>
      <c r="K25" s="307" t="str">
        <f>UPPER(IF(OR(J26="a",J26="as"),F23,IF(OR(J26="b",J26="bs"),F27,)))</f>
        <v>FEKE</v>
      </c>
      <c r="L25" s="308"/>
      <c r="M25" s="161"/>
      <c r="N25" s="312"/>
      <c r="O25" s="161"/>
      <c r="P25" s="312"/>
      <c r="Q25" s="161"/>
      <c r="R25" s="164"/>
      <c r="S25" s="167"/>
    </row>
    <row r="26" spans="1:19" s="38" customFormat="1" ht="9" customHeight="1">
      <c r="A26" s="276"/>
      <c r="B26" s="170"/>
      <c r="C26" s="170"/>
      <c r="D26" s="170"/>
      <c r="E26" s="456"/>
      <c r="F26" s="452"/>
      <c r="G26" s="452"/>
      <c r="H26" s="453"/>
      <c r="I26" s="442" t="s">
        <v>0</v>
      </c>
      <c r="J26" s="182" t="s">
        <v>335</v>
      </c>
      <c r="K26" s="309" t="str">
        <f>UPPER(IF(OR(J26="a",J26="as"),F24,IF(OR(J26="b",J26="bs"),F28,)))</f>
        <v>KÁLMÁN</v>
      </c>
      <c r="L26" s="310"/>
      <c r="M26" s="161"/>
      <c r="N26" s="312"/>
      <c r="O26" s="161"/>
      <c r="P26" s="312"/>
      <c r="Q26" s="161"/>
      <c r="R26" s="164"/>
      <c r="S26" s="167"/>
    </row>
    <row r="27" spans="1:19" s="38" customFormat="1" ht="9" customHeight="1">
      <c r="A27" s="276">
        <v>6</v>
      </c>
      <c r="B27" s="379">
        <f>IF($D27="","",VLOOKUP($D27,'F Páros'!$A$7:$P$39,14))</f>
      </c>
      <c r="C27" s="379">
        <f>IF($D27="","",VLOOKUP($D27,'F Páros'!$A$7:$P$39,15))</f>
      </c>
      <c r="D27" s="157"/>
      <c r="E27" s="450">
        <f>UPPER(IF($D27="","",VLOOKUP($D27,'F Páros'!$A$7:$P$39,5)))</f>
      </c>
      <c r="F27" s="538" t="s">
        <v>312</v>
      </c>
      <c r="G27" s="441">
        <f>IF($D27="","",VLOOKUP($D27,'F Páros'!$A$7:$P$39,3))</f>
      </c>
      <c r="H27" s="451"/>
      <c r="I27" s="441">
        <f>IF($D27="","",VLOOKUP($D27,'F Páros'!$A$7:$P$39,4))</f>
      </c>
      <c r="J27" s="311"/>
      <c r="K27" s="161"/>
      <c r="L27" s="312"/>
      <c r="M27" s="199"/>
      <c r="N27" s="316"/>
      <c r="O27" s="161"/>
      <c r="P27" s="312"/>
      <c r="Q27" s="161"/>
      <c r="R27" s="164"/>
      <c r="S27" s="167"/>
    </row>
    <row r="28" spans="1:19" s="38" customFormat="1" ht="9" customHeight="1">
      <c r="A28" s="276"/>
      <c r="B28" s="304"/>
      <c r="C28" s="304"/>
      <c r="D28" s="304"/>
      <c r="E28" s="450">
        <f>UPPER(IF($D27="","",VLOOKUP($D27,'F Páros'!$A$7:$P$33,11)))</f>
      </c>
      <c r="F28" s="538" t="s">
        <v>312</v>
      </c>
      <c r="G28" s="441">
        <f>IF($D27="","",VLOOKUP($D27,'F Páros'!$A$7:$P$33,9))</f>
      </c>
      <c r="H28" s="451"/>
      <c r="I28" s="441">
        <f>IF($D27="","",VLOOKUP($D27,'F Páros'!$A$7:$P$33,10))</f>
      </c>
      <c r="J28" s="305"/>
      <c r="K28" s="161"/>
      <c r="L28" s="312"/>
      <c r="M28" s="279"/>
      <c r="N28" s="317"/>
      <c r="O28" s="161"/>
      <c r="P28" s="312"/>
      <c r="Q28" s="161"/>
      <c r="R28" s="164"/>
      <c r="S28" s="167"/>
    </row>
    <row r="29" spans="1:19" s="38" customFormat="1" ht="9" customHeight="1">
      <c r="A29" s="276"/>
      <c r="B29" s="170"/>
      <c r="C29" s="170"/>
      <c r="D29" s="180"/>
      <c r="E29" s="457"/>
      <c r="F29" s="452"/>
      <c r="G29" s="452"/>
      <c r="H29" s="453"/>
      <c r="I29" s="452"/>
      <c r="J29" s="314"/>
      <c r="K29" s="161"/>
      <c r="L29" s="306"/>
      <c r="M29" s="307" t="str">
        <f>UPPER(IF(OR(L30="a",L30="as"),K25,IF(OR(L30="b",L30="bs"),K33,)))</f>
        <v>PINTÉR</v>
      </c>
      <c r="N29" s="312"/>
      <c r="O29" s="161"/>
      <c r="P29" s="312"/>
      <c r="Q29" s="161"/>
      <c r="R29" s="164"/>
      <c r="S29" s="167"/>
    </row>
    <row r="30" spans="1:19" s="38" customFormat="1" ht="9" customHeight="1">
      <c r="A30" s="276"/>
      <c r="B30" s="170"/>
      <c r="C30" s="170"/>
      <c r="D30" s="180"/>
      <c r="E30" s="457"/>
      <c r="F30" s="452"/>
      <c r="G30" s="452"/>
      <c r="H30" s="453"/>
      <c r="I30" s="452"/>
      <c r="J30" s="314"/>
      <c r="K30" s="173" t="s">
        <v>0</v>
      </c>
      <c r="L30" s="182" t="s">
        <v>334</v>
      </c>
      <c r="M30" s="309" t="str">
        <f>UPPER(IF(OR(L30="a",L30="as"),K26,IF(OR(L30="b",L30="bs"),K34,)))</f>
        <v>TÓTH</v>
      </c>
      <c r="N30" s="305"/>
      <c r="O30" s="161"/>
      <c r="P30" s="312"/>
      <c r="Q30" s="161"/>
      <c r="R30" s="164"/>
      <c r="S30" s="167"/>
    </row>
    <row r="31" spans="1:19" s="38" customFormat="1" ht="9" customHeight="1">
      <c r="A31" s="315">
        <v>7</v>
      </c>
      <c r="B31" s="379">
        <f>IF($D31="","",VLOOKUP($D31,'F Páros'!$A$7:$P$39,14))</f>
      </c>
      <c r="C31" s="379">
        <f>IF($D31="","",VLOOKUP($D31,'F Páros'!$A$7:$P$39,15))</f>
      </c>
      <c r="D31" s="157"/>
      <c r="E31" s="450">
        <f>UPPER(IF($D31="","",VLOOKUP($D31,'F Páros'!$A$7:$P$39,5)))</f>
      </c>
      <c r="F31" s="441">
        <f>UPPER(IF($D31="","",VLOOKUP($D31,'F Páros'!$A$7:$P$39,2)))</f>
      </c>
      <c r="G31" s="441">
        <f>IF($D31="","",VLOOKUP($D31,'F Páros'!$A$7:$P$39,3))</f>
      </c>
      <c r="H31" s="451"/>
      <c r="I31" s="441">
        <f>IF($D31="","",VLOOKUP($D31,'F Páros'!$A$7:$P$39,4))</f>
      </c>
      <c r="J31" s="303"/>
      <c r="K31" s="161"/>
      <c r="L31" s="312"/>
      <c r="M31" s="161">
        <v>60</v>
      </c>
      <c r="N31" s="163"/>
      <c r="O31" s="199"/>
      <c r="P31" s="312"/>
      <c r="Q31" s="161"/>
      <c r="R31" s="164"/>
      <c r="S31" s="167"/>
    </row>
    <row r="32" spans="1:19" s="38" customFormat="1" ht="9" customHeight="1">
      <c r="A32" s="276"/>
      <c r="B32" s="304"/>
      <c r="C32" s="304"/>
      <c r="D32" s="304"/>
      <c r="E32" s="450">
        <f>UPPER(IF($D31="","",VLOOKUP($D31,'F Páros'!$A$7:$P$33,11)))</f>
      </c>
      <c r="F32" s="441">
        <f>UPPER(IF($D31="","",VLOOKUP($D31,'F Páros'!$A$7:$P$33,8)))</f>
      </c>
      <c r="G32" s="441">
        <f>IF($D31="","",VLOOKUP($D31,'F Páros'!$A$7:$P$33,9))</f>
      </c>
      <c r="H32" s="451"/>
      <c r="I32" s="441">
        <f>IF($D31="","",VLOOKUP($D31,'F Páros'!$A$7:$P$33,10))</f>
      </c>
      <c r="J32" s="305"/>
      <c r="K32" s="154">
        <f>IF(J32="a",F31,IF(J32="b",F33,""))</f>
      </c>
      <c r="L32" s="312"/>
      <c r="M32" s="161"/>
      <c r="N32" s="163"/>
      <c r="O32" s="161"/>
      <c r="P32" s="312"/>
      <c r="Q32" s="161"/>
      <c r="R32" s="164"/>
      <c r="S32" s="167"/>
    </row>
    <row r="33" spans="1:19" s="38" customFormat="1" ht="9" customHeight="1">
      <c r="A33" s="276"/>
      <c r="B33" s="170"/>
      <c r="C33" s="170"/>
      <c r="D33" s="180"/>
      <c r="E33" s="457"/>
      <c r="F33" s="452"/>
      <c r="G33" s="452"/>
      <c r="H33" s="453"/>
      <c r="I33" s="452"/>
      <c r="J33" s="306"/>
      <c r="K33" s="307" t="str">
        <f>UPPER(IF(OR(J34="a",J34="as"),F31,IF(OR(J34="b",J34="bs"),F35,)))</f>
        <v>PINTÉR</v>
      </c>
      <c r="L33" s="316"/>
      <c r="M33" s="161"/>
      <c r="N33" s="163"/>
      <c r="O33" s="161"/>
      <c r="P33" s="312"/>
      <c r="Q33" s="161"/>
      <c r="R33" s="164"/>
      <c r="S33" s="167"/>
    </row>
    <row r="34" spans="1:19" s="38" customFormat="1" ht="9" customHeight="1">
      <c r="A34" s="276"/>
      <c r="B34" s="170"/>
      <c r="C34" s="170"/>
      <c r="D34" s="180"/>
      <c r="E34" s="457"/>
      <c r="F34" s="452"/>
      <c r="G34" s="452"/>
      <c r="H34" s="453"/>
      <c r="I34" s="442" t="s">
        <v>0</v>
      </c>
      <c r="J34" s="182" t="s">
        <v>334</v>
      </c>
      <c r="K34" s="309" t="str">
        <f>UPPER(IF(OR(J34="a",J34="as"),F32,IF(OR(J34="b",J34="bs"),F36,)))</f>
        <v>TÓTH</v>
      </c>
      <c r="L34" s="305"/>
      <c r="M34" s="161"/>
      <c r="N34" s="163"/>
      <c r="O34" s="161"/>
      <c r="P34" s="312"/>
      <c r="Q34" s="161"/>
      <c r="R34" s="164"/>
      <c r="S34" s="167"/>
    </row>
    <row r="35" spans="1:19" s="38" customFormat="1" ht="9" customHeight="1">
      <c r="A35" s="301">
        <v>8</v>
      </c>
      <c r="B35" s="379">
        <f>IF($D35="","",VLOOKUP($D35,'F Páros'!$A$7:$P$39,14))</f>
        <v>0</v>
      </c>
      <c r="C35" s="379">
        <f>IF($D35="","",VLOOKUP($D35,'F Páros'!$A$7:$P$39,15))</f>
        <v>0</v>
      </c>
      <c r="D35" s="157">
        <v>15</v>
      </c>
      <c r="E35" s="475">
        <f>UPPER(IF($D35="","",VLOOKUP($D35,'F Páros'!$A$7:$P$39,5)))</f>
      </c>
      <c r="F35" s="476" t="str">
        <f>UPPER(IF($D35="","",VLOOKUP($D35,'F Páros'!$A$7:$P$39,2)))</f>
        <v>PINTÉR</v>
      </c>
      <c r="G35" s="476" t="str">
        <f>IF($D35="","",VLOOKUP($D35,'F Páros'!$A$7:$P$39,3))</f>
        <v>Máté</v>
      </c>
      <c r="H35" s="477"/>
      <c r="I35" s="476">
        <f>IF($D35="","",VLOOKUP($D35,'F Páros'!$A$7:$P$39,4))</f>
        <v>0</v>
      </c>
      <c r="J35" s="311"/>
      <c r="K35" s="161"/>
      <c r="L35" s="163"/>
      <c r="M35" s="199"/>
      <c r="N35" s="308"/>
      <c r="O35" s="161"/>
      <c r="P35" s="312"/>
      <c r="Q35" s="161"/>
      <c r="R35" s="164"/>
      <c r="S35" s="167"/>
    </row>
    <row r="36" spans="1:19" s="38" customFormat="1" ht="9" customHeight="1">
      <c r="A36" s="276"/>
      <c r="B36" s="304"/>
      <c r="C36" s="304"/>
      <c r="D36" s="304"/>
      <c r="E36" s="475">
        <f>UPPER(IF($D35="","",VLOOKUP($D35,'F Páros'!$A$7:$P$33,11)))</f>
      </c>
      <c r="F36" s="476" t="str">
        <f>UPPER(IF($D35="","",VLOOKUP($D35,'F Páros'!$A$7:$P$33,8)))</f>
        <v>TÓTH</v>
      </c>
      <c r="G36" s="476" t="str">
        <f>IF($D35="","",VLOOKUP($D35,'F Páros'!$A$7:$P$33,9))</f>
        <v>Edwin</v>
      </c>
      <c r="H36" s="477"/>
      <c r="I36" s="476">
        <f>IF($D35="","",VLOOKUP($D35,'F Páros'!$A$7:$P$33,10))</f>
        <v>0</v>
      </c>
      <c r="J36" s="305"/>
      <c r="K36" s="161"/>
      <c r="L36" s="163"/>
      <c r="M36" s="279"/>
      <c r="N36" s="313"/>
      <c r="O36" s="161"/>
      <c r="P36" s="312"/>
      <c r="Q36" s="161"/>
      <c r="R36" s="164"/>
      <c r="S36" s="167"/>
    </row>
    <row r="37" spans="1:19" s="38" customFormat="1" ht="9" customHeight="1">
      <c r="A37" s="276"/>
      <c r="B37" s="170"/>
      <c r="C37" s="170"/>
      <c r="D37" s="180"/>
      <c r="E37" s="457"/>
      <c r="F37" s="452"/>
      <c r="G37" s="452"/>
      <c r="H37" s="453"/>
      <c r="I37" s="452"/>
      <c r="J37" s="314"/>
      <c r="K37" s="161"/>
      <c r="L37" s="163"/>
      <c r="M37" s="161"/>
      <c r="N37" s="163"/>
      <c r="O37" s="163"/>
      <c r="P37" s="306"/>
      <c r="Q37" s="307" t="str">
        <f>UPPER(IF(OR(P38="a",P38="as"),O21,IF(OR(P38="b",P38="bs"),O53,)))</f>
        <v>JUHOS</v>
      </c>
      <c r="R37" s="318"/>
      <c r="S37" s="167"/>
    </row>
    <row r="38" spans="1:19" s="38" customFormat="1" ht="9" customHeight="1">
      <c r="A38" s="276"/>
      <c r="B38" s="170"/>
      <c r="C38" s="170"/>
      <c r="D38" s="180"/>
      <c r="E38" s="457"/>
      <c r="F38" s="452"/>
      <c r="G38" s="452"/>
      <c r="H38" s="453"/>
      <c r="I38" s="452"/>
      <c r="J38" s="314"/>
      <c r="K38" s="161"/>
      <c r="L38" s="163"/>
      <c r="M38" s="161"/>
      <c r="N38" s="163"/>
      <c r="O38" s="173" t="s">
        <v>0</v>
      </c>
      <c r="P38" s="182" t="s">
        <v>334</v>
      </c>
      <c r="Q38" s="309" t="str">
        <f>UPPER(IF(OR(P38="a",P38="as"),O22,IF(OR(P38="b",P38="bs"),O54,)))</f>
        <v>GRUNNER</v>
      </c>
      <c r="R38" s="319"/>
      <c r="S38" s="167"/>
    </row>
    <row r="39" spans="1:19" s="38" customFormat="1" ht="9" customHeight="1">
      <c r="A39" s="301">
        <v>9</v>
      </c>
      <c r="B39" s="379">
        <f>IF($D39="","",VLOOKUP($D39,'F Páros'!$A$7:$P$39,14))</f>
        <v>0</v>
      </c>
      <c r="C39" s="379">
        <f>IF($D39="","",VLOOKUP($D39,'F Páros'!$A$7:$P$39,15))</f>
        <v>0</v>
      </c>
      <c r="D39" s="157">
        <v>8</v>
      </c>
      <c r="E39" s="454">
        <f>UPPER(IF($D39="","",VLOOKUP($D39,'F Páros'!$A$7:$P$39,5)))</f>
      </c>
      <c r="F39" s="476" t="str">
        <f>UPPER(IF($D39="","",VLOOKUP($D39,'F Páros'!$A$7:$P$39,2)))</f>
        <v>SEBESI</v>
      </c>
      <c r="G39" s="476" t="str">
        <f>IF($D39="","",VLOOKUP($D39,'F Páros'!$A$7:$P$39,3))</f>
        <v>Patrik</v>
      </c>
      <c r="H39" s="477"/>
      <c r="I39" s="476">
        <f>IF($D39="","",VLOOKUP($D39,'F Páros'!$A$7:$P$39,4))</f>
        <v>0</v>
      </c>
      <c r="J39" s="303"/>
      <c r="K39" s="161"/>
      <c r="L39" s="163"/>
      <c r="M39" s="161"/>
      <c r="N39" s="163"/>
      <c r="O39" s="161"/>
      <c r="P39" s="312"/>
      <c r="Q39" s="199">
        <v>60</v>
      </c>
      <c r="R39" s="164"/>
      <c r="S39" s="167"/>
    </row>
    <row r="40" spans="1:19" s="38" customFormat="1" ht="9" customHeight="1">
      <c r="A40" s="276"/>
      <c r="B40" s="304"/>
      <c r="C40" s="304"/>
      <c r="D40" s="304"/>
      <c r="E40" s="454">
        <f>UPPER(IF($D39="","",VLOOKUP($D39,'F Páros'!$A$7:$P$33,11)))</f>
      </c>
      <c r="F40" s="158" t="str">
        <f>UPPER(IF($D39="","",VLOOKUP($D39,'F Páros'!$A$7:$P$33,8)))</f>
        <v>TÁJMEL</v>
      </c>
      <c r="G40" s="158" t="str">
        <f>IF($D39="","",VLOOKUP($D39,'F Páros'!$A$7:$P$33,9))</f>
        <v>Kristóf</v>
      </c>
      <c r="H40" s="302"/>
      <c r="I40" s="158">
        <f>IF($D39="","",VLOOKUP($D39,'F Páros'!$A$7:$P$33,10))</f>
        <v>0</v>
      </c>
      <c r="J40" s="305"/>
      <c r="K40" s="154">
        <f>IF(J40="a",F39,IF(J40="b",F41,""))</f>
      </c>
      <c r="L40" s="163"/>
      <c r="M40" s="161"/>
      <c r="N40" s="163"/>
      <c r="O40" s="161"/>
      <c r="P40" s="312"/>
      <c r="Q40" s="279"/>
      <c r="R40" s="320"/>
      <c r="S40" s="167"/>
    </row>
    <row r="41" spans="1:19" s="38" customFormat="1" ht="9" customHeight="1">
      <c r="A41" s="276"/>
      <c r="B41" s="170"/>
      <c r="C41" s="170"/>
      <c r="D41" s="180"/>
      <c r="E41" s="457"/>
      <c r="F41" s="452"/>
      <c r="G41" s="452"/>
      <c r="H41" s="453"/>
      <c r="I41" s="452"/>
      <c r="J41" s="306"/>
      <c r="K41" s="307" t="str">
        <f>UPPER(IF(OR(J42="a",J42="as"),F39,IF(OR(J42="b",J42="bs"),F43,)))</f>
        <v>SEBESI</v>
      </c>
      <c r="L41" s="308"/>
      <c r="M41" s="161"/>
      <c r="N41" s="163"/>
      <c r="O41" s="161"/>
      <c r="P41" s="312"/>
      <c r="Q41" s="161"/>
      <c r="R41" s="164"/>
      <c r="S41" s="167"/>
    </row>
    <row r="42" spans="1:19" s="38" customFormat="1" ht="9" customHeight="1">
      <c r="A42" s="276"/>
      <c r="B42" s="170"/>
      <c r="C42" s="170"/>
      <c r="D42" s="180"/>
      <c r="E42" s="457"/>
      <c r="F42" s="452"/>
      <c r="G42" s="452"/>
      <c r="H42" s="453"/>
      <c r="I42" s="442" t="s">
        <v>0</v>
      </c>
      <c r="J42" s="182" t="s">
        <v>335</v>
      </c>
      <c r="K42" s="309" t="str">
        <f>UPPER(IF(OR(J42="a",J42="as"),F40,IF(OR(J42="b",J42="bs"),F44,)))</f>
        <v>TÁJMEL</v>
      </c>
      <c r="L42" s="310"/>
      <c r="M42" s="161"/>
      <c r="N42" s="163"/>
      <c r="O42" s="161"/>
      <c r="P42" s="312"/>
      <c r="Q42" s="161"/>
      <c r="R42" s="164"/>
      <c r="S42" s="167"/>
    </row>
    <row r="43" spans="1:19" s="38" customFormat="1" ht="9" customHeight="1">
      <c r="A43" s="276">
        <v>10</v>
      </c>
      <c r="B43" s="379">
        <f>IF($D43="","",VLOOKUP($D43,'F Páros'!$A$7:$P$39,13))</f>
      </c>
      <c r="C43" s="379">
        <f>IF($D43="","",VLOOKUP($D43,'F Páros'!$A$7:$P$39,15))</f>
      </c>
      <c r="D43" s="157"/>
      <c r="E43" s="450">
        <f>UPPER(IF($D43="","",VLOOKUP($D43,'F Páros'!$A$7:$P$39,5)))</f>
      </c>
      <c r="F43" s="538" t="s">
        <v>312</v>
      </c>
      <c r="G43" s="441">
        <f>IF($D43="","",VLOOKUP($D43,'F Páros'!$A$7:$P$39,3))</f>
      </c>
      <c r="H43" s="451"/>
      <c r="I43" s="441">
        <f>IF($D43="","",VLOOKUP($D43,'F Páros'!$A$7:$P$39,4))</f>
      </c>
      <c r="J43" s="311"/>
      <c r="K43" s="161"/>
      <c r="L43" s="312"/>
      <c r="M43" s="199"/>
      <c r="N43" s="308"/>
      <c r="O43" s="161"/>
      <c r="P43" s="312"/>
      <c r="Q43" s="161"/>
      <c r="R43" s="164"/>
      <c r="S43" s="167"/>
    </row>
    <row r="44" spans="1:19" s="38" customFormat="1" ht="9" customHeight="1">
      <c r="A44" s="276"/>
      <c r="B44" s="304"/>
      <c r="C44" s="304"/>
      <c r="D44" s="304"/>
      <c r="E44" s="450">
        <f>UPPER(IF($D43="","",VLOOKUP($D43,'F Páros'!$A$7:$P$33,11)))</f>
      </c>
      <c r="F44" s="538" t="s">
        <v>312</v>
      </c>
      <c r="G44" s="441">
        <f>IF($D43="","",VLOOKUP($D43,'F Páros'!$A$7:$P$33,9))</f>
      </c>
      <c r="H44" s="451"/>
      <c r="I44" s="441">
        <f>IF($D43="","",VLOOKUP($D43,'F Páros'!$A$7:$P$33,10))</f>
      </c>
      <c r="J44" s="305"/>
      <c r="K44" s="161"/>
      <c r="L44" s="312"/>
      <c r="M44" s="279"/>
      <c r="N44" s="313"/>
      <c r="O44" s="161"/>
      <c r="P44" s="312"/>
      <c r="Q44" s="161"/>
      <c r="R44" s="164"/>
      <c r="S44" s="167"/>
    </row>
    <row r="45" spans="1:19" s="38" customFormat="1" ht="9" customHeight="1">
      <c r="A45" s="276"/>
      <c r="B45" s="170"/>
      <c r="C45" s="170"/>
      <c r="D45" s="180"/>
      <c r="E45" s="457"/>
      <c r="F45" s="452"/>
      <c r="G45" s="452"/>
      <c r="H45" s="453"/>
      <c r="I45" s="452"/>
      <c r="J45" s="314"/>
      <c r="K45" s="161"/>
      <c r="L45" s="306"/>
      <c r="M45" s="307" t="str">
        <f>UPPER(IF(OR(L46="a",L46="as"),K41,IF(OR(L46="b",L46="bs"),K49,)))</f>
        <v>SEBESI</v>
      </c>
      <c r="N45" s="163"/>
      <c r="O45" s="161"/>
      <c r="P45" s="312"/>
      <c r="Q45" s="161"/>
      <c r="R45" s="164"/>
      <c r="S45" s="167"/>
    </row>
    <row r="46" spans="1:19" s="38" customFormat="1" ht="9" customHeight="1">
      <c r="A46" s="276"/>
      <c r="B46" s="170"/>
      <c r="C46" s="170"/>
      <c r="D46" s="180"/>
      <c r="E46" s="457"/>
      <c r="F46" s="452"/>
      <c r="G46" s="452"/>
      <c r="H46" s="453"/>
      <c r="I46" s="452"/>
      <c r="J46" s="314"/>
      <c r="K46" s="173" t="s">
        <v>0</v>
      </c>
      <c r="L46" s="182" t="s">
        <v>335</v>
      </c>
      <c r="M46" s="309" t="str">
        <f>UPPER(IF(OR(L46="a",L46="as"),K42,IF(OR(L46="b",L46="bs"),K50,)))</f>
        <v>TÁJMEL</v>
      </c>
      <c r="N46" s="310"/>
      <c r="O46" s="161"/>
      <c r="P46" s="312"/>
      <c r="Q46" s="161"/>
      <c r="R46" s="164"/>
      <c r="S46" s="167"/>
    </row>
    <row r="47" spans="1:19" s="38" customFormat="1" ht="9" customHeight="1">
      <c r="A47" s="315">
        <v>11</v>
      </c>
      <c r="B47" s="379">
        <f>IF($D47="","",VLOOKUP($D47,'F Páros'!$A$7:$P$39,14))</f>
        <v>0</v>
      </c>
      <c r="C47" s="379">
        <f>IF($D47="","",VLOOKUP($D47,'F Páros'!$A$7:$P$39,15))</f>
        <v>0</v>
      </c>
      <c r="D47" s="157">
        <v>5</v>
      </c>
      <c r="E47" s="450">
        <f>UPPER(IF($D47="","",VLOOKUP($D47,'F Páros'!$A$7:$P$39,5)))</f>
      </c>
      <c r="F47" s="441" t="str">
        <f>UPPER(IF($D47="","",VLOOKUP($D47,'F Páros'!$A$7:$P$39,2)))</f>
        <v>GÁL</v>
      </c>
      <c r="G47" s="441" t="str">
        <f>IF($D47="","",VLOOKUP($D47,'F Páros'!$A$7:$P$39,3))</f>
        <v>Benjamin</v>
      </c>
      <c r="H47" s="451"/>
      <c r="I47" s="441">
        <f>IF($D47="","",VLOOKUP($D47,'F Páros'!$A$7:$P$39,4))</f>
        <v>0</v>
      </c>
      <c r="J47" s="303"/>
      <c r="K47" s="161"/>
      <c r="L47" s="312"/>
      <c r="M47" s="161">
        <v>60</v>
      </c>
      <c r="N47" s="312"/>
      <c r="O47" s="199"/>
      <c r="P47" s="312"/>
      <c r="Q47" s="161"/>
      <c r="R47" s="164"/>
      <c r="S47" s="167"/>
    </row>
    <row r="48" spans="1:19" s="38" customFormat="1" ht="9" customHeight="1">
      <c r="A48" s="276"/>
      <c r="B48" s="304"/>
      <c r="C48" s="304"/>
      <c r="D48" s="304"/>
      <c r="E48" s="450">
        <f>UPPER(IF($D47="","",VLOOKUP($D47,'F Páros'!$A$7:$P$33,11)))</f>
      </c>
      <c r="F48" s="441" t="str">
        <f>UPPER(IF($D47="","",VLOOKUP($D47,'F Páros'!$A$7:$P$33,8)))</f>
        <v>SKRIBEK</v>
      </c>
      <c r="G48" s="441" t="str">
        <f>IF($D47="","",VLOOKUP($D47,'F Páros'!$A$7:$P$33,9))</f>
        <v>Benjamin</v>
      </c>
      <c r="H48" s="451"/>
      <c r="I48" s="441">
        <f>IF($D47="","",VLOOKUP($D47,'F Páros'!$A$7:$P$33,10))</f>
        <v>0</v>
      </c>
      <c r="J48" s="305"/>
      <c r="K48" s="154">
        <f>IF(J48="a",F47,IF(J48="b",F49,""))</f>
      </c>
      <c r="L48" s="312"/>
      <c r="M48" s="161"/>
      <c r="N48" s="312"/>
      <c r="O48" s="161"/>
      <c r="P48" s="312"/>
      <c r="Q48" s="161"/>
      <c r="R48" s="164"/>
      <c r="S48" s="167"/>
    </row>
    <row r="49" spans="1:19" s="38" customFormat="1" ht="9" customHeight="1">
      <c r="A49" s="276"/>
      <c r="B49" s="170"/>
      <c r="C49" s="170"/>
      <c r="D49" s="170"/>
      <c r="E49" s="456"/>
      <c r="F49" s="452"/>
      <c r="G49" s="452"/>
      <c r="H49" s="453"/>
      <c r="I49" s="452"/>
      <c r="J49" s="306"/>
      <c r="K49" s="307" t="str">
        <f>UPPER(IF(OR(J50="a",J50="as"),F47,IF(OR(J50="b",J50="bs"),F51,)))</f>
        <v>GÁL</v>
      </c>
      <c r="L49" s="316"/>
      <c r="M49" s="161"/>
      <c r="N49" s="312"/>
      <c r="O49" s="161"/>
      <c r="P49" s="312"/>
      <c r="Q49" s="161"/>
      <c r="R49" s="164"/>
      <c r="S49" s="167"/>
    </row>
    <row r="50" spans="1:19" s="38" customFormat="1" ht="9" customHeight="1">
      <c r="A50" s="276"/>
      <c r="B50" s="170"/>
      <c r="C50" s="170"/>
      <c r="D50" s="170"/>
      <c r="E50" s="456"/>
      <c r="F50" s="452"/>
      <c r="G50" s="452"/>
      <c r="H50" s="453"/>
      <c r="I50" s="442" t="s">
        <v>0</v>
      </c>
      <c r="J50" s="182" t="s">
        <v>335</v>
      </c>
      <c r="K50" s="309" t="str">
        <f>UPPER(IF(OR(J50="a",J50="as"),F48,IF(OR(J50="b",J50="bs"),F52,)))</f>
        <v>SKRIBEK</v>
      </c>
      <c r="L50" s="305"/>
      <c r="M50" s="161"/>
      <c r="N50" s="312"/>
      <c r="O50" s="161"/>
      <c r="P50" s="312"/>
      <c r="Q50" s="161"/>
      <c r="R50" s="164"/>
      <c r="S50" s="167"/>
    </row>
    <row r="51" spans="1:19" s="38" customFormat="1" ht="9" customHeight="1">
      <c r="A51" s="276">
        <v>12</v>
      </c>
      <c r="B51" s="379">
        <f>IF($D51="","",VLOOKUP($D51,'F Páros'!$A$7:$P$39,14))</f>
      </c>
      <c r="C51" s="379">
        <f>IF($D51="","",VLOOKUP($D51,'F Páros'!$A$7:$P$39,15))</f>
      </c>
      <c r="D51" s="157"/>
      <c r="E51" s="450">
        <f>UPPER(IF($D51="","",VLOOKUP($D51,'F Páros'!$A$7:$P$39,5)))</f>
      </c>
      <c r="F51" s="538" t="s">
        <v>312</v>
      </c>
      <c r="G51" s="441">
        <f>IF($D51="","",VLOOKUP($D51,'F Páros'!$A$7:$P$39,3))</f>
      </c>
      <c r="H51" s="451"/>
      <c r="I51" s="441">
        <f>IF($D51="","",VLOOKUP($D51,'F Páros'!$A$7:$P$39,4))</f>
      </c>
      <c r="J51" s="311"/>
      <c r="K51" s="161"/>
      <c r="L51" s="163"/>
      <c r="M51" s="199"/>
      <c r="N51" s="316"/>
      <c r="O51" s="161"/>
      <c r="P51" s="312"/>
      <c r="Q51" s="161"/>
      <c r="R51" s="164"/>
      <c r="S51" s="167"/>
    </row>
    <row r="52" spans="1:19" s="38" customFormat="1" ht="9" customHeight="1">
      <c r="A52" s="276"/>
      <c r="B52" s="304"/>
      <c r="C52" s="304"/>
      <c r="D52" s="304"/>
      <c r="E52" s="450">
        <f>UPPER(IF($D51="","",VLOOKUP($D51,'F Páros'!$A$7:$P$33,11)))</f>
      </c>
      <c r="F52" s="538" t="s">
        <v>312</v>
      </c>
      <c r="G52" s="441">
        <f>IF($D51="","",VLOOKUP($D51,'F Páros'!$A$7:$P$33,9))</f>
      </c>
      <c r="H52" s="451"/>
      <c r="I52" s="441">
        <f>IF($D51="","",VLOOKUP($D51,'F Páros'!$A$7:$P$33,10))</f>
      </c>
      <c r="J52" s="305"/>
      <c r="K52" s="161"/>
      <c r="L52" s="163"/>
      <c r="M52" s="279"/>
      <c r="N52" s="317"/>
      <c r="O52" s="161"/>
      <c r="P52" s="312"/>
      <c r="Q52" s="161"/>
      <c r="R52" s="164"/>
      <c r="S52" s="167"/>
    </row>
    <row r="53" spans="1:19" s="38" customFormat="1" ht="9" customHeight="1">
      <c r="A53" s="276"/>
      <c r="B53" s="170"/>
      <c r="C53" s="170"/>
      <c r="D53" s="170"/>
      <c r="E53" s="456"/>
      <c r="F53" s="452"/>
      <c r="G53" s="452"/>
      <c r="H53" s="453"/>
      <c r="I53" s="452"/>
      <c r="J53" s="314"/>
      <c r="K53" s="161"/>
      <c r="L53" s="163"/>
      <c r="M53" s="161"/>
      <c r="N53" s="306"/>
      <c r="O53" s="307" t="str">
        <f>UPPER(IF(OR(N54="a",N54="as"),M45,IF(OR(N54="b",N54="bs"),M61,)))</f>
        <v>JUHOS</v>
      </c>
      <c r="P53" s="312"/>
      <c r="Q53" s="161"/>
      <c r="R53" s="164"/>
      <c r="S53" s="167"/>
    </row>
    <row r="54" spans="1:19" s="38" customFormat="1" ht="9" customHeight="1">
      <c r="A54" s="276"/>
      <c r="B54" s="170"/>
      <c r="C54" s="170"/>
      <c r="D54" s="170"/>
      <c r="E54" s="456"/>
      <c r="F54" s="452"/>
      <c r="G54" s="452"/>
      <c r="H54" s="453"/>
      <c r="I54" s="452"/>
      <c r="J54" s="314"/>
      <c r="K54" s="161"/>
      <c r="L54" s="163"/>
      <c r="M54" s="173" t="s">
        <v>0</v>
      </c>
      <c r="N54" s="182" t="s">
        <v>334</v>
      </c>
      <c r="O54" s="309" t="str">
        <f>UPPER(IF(OR(N54="a",N54="as"),M46,IF(OR(N54="b",N54="bs"),M62,)))</f>
        <v>GRUNNER</v>
      </c>
      <c r="P54" s="305"/>
      <c r="Q54" s="161"/>
      <c r="R54" s="164"/>
      <c r="S54" s="167"/>
    </row>
    <row r="55" spans="1:19" s="38" customFormat="1" ht="9" customHeight="1">
      <c r="A55" s="315">
        <v>13</v>
      </c>
      <c r="B55" s="379">
        <f>IF($D55="","",VLOOKUP($D55,'F Páros'!$A$7:$P$39,14))</f>
        <v>0</v>
      </c>
      <c r="C55" s="379">
        <f>IF($D55="","",VLOOKUP($D55,'F Páros'!$A$7:$P$39,15))</f>
        <v>0</v>
      </c>
      <c r="D55" s="157">
        <v>1</v>
      </c>
      <c r="E55" s="450">
        <f>UPPER(IF($D55="","",VLOOKUP($D55,'F Páros'!$A$7:$P$39,5)))</f>
      </c>
      <c r="F55" s="441" t="str">
        <f>UPPER(IF($D55="","",VLOOKUP($D55,'F Páros'!$A$7:$P$39,2)))</f>
        <v>PALÁSTI</v>
      </c>
      <c r="G55" s="441" t="str">
        <f>IF($D55="","",VLOOKUP($D55,'F Páros'!$A$7:$P$39,3))</f>
        <v>Marcell</v>
      </c>
      <c r="H55" s="451"/>
      <c r="I55" s="441">
        <f>IF($D55="","",VLOOKUP($D55,'F Páros'!$A$7:$P$39,4))</f>
        <v>0</v>
      </c>
      <c r="J55" s="303"/>
      <c r="K55" s="161"/>
      <c r="L55" s="163"/>
      <c r="M55" s="161"/>
      <c r="N55" s="312"/>
      <c r="O55" s="161">
        <v>62</v>
      </c>
      <c r="P55" s="163"/>
      <c r="Q55" s="161"/>
      <c r="R55" s="164"/>
      <c r="S55" s="167"/>
    </row>
    <row r="56" spans="1:19" s="38" customFormat="1" ht="9" customHeight="1">
      <c r="A56" s="276"/>
      <c r="B56" s="304"/>
      <c r="C56" s="304"/>
      <c r="D56" s="304"/>
      <c r="E56" s="450">
        <f>UPPER(IF($D55="","",VLOOKUP($D55,'F Páros'!$A$7:$P$33,11)))</f>
      </c>
      <c r="F56" s="441" t="str">
        <f>UPPER(IF($D55="","",VLOOKUP($D55,'F Páros'!$A$7:$P$33,8)))</f>
        <v>BAKONYI</v>
      </c>
      <c r="G56" s="441" t="str">
        <f>IF($D55="","",VLOOKUP($D55,'F Páros'!$A$7:$P$33,9))</f>
        <v>Márton</v>
      </c>
      <c r="H56" s="451"/>
      <c r="I56" s="441">
        <f>IF($D55="","",VLOOKUP($D55,'F Páros'!$A$7:$P$33,10))</f>
        <v>0</v>
      </c>
      <c r="J56" s="305"/>
      <c r="K56" s="154">
        <f>IF(J56="a",F55,IF(J56="b",F57,""))</f>
      </c>
      <c r="L56" s="163"/>
      <c r="M56" s="161"/>
      <c r="N56" s="312"/>
      <c r="O56" s="161"/>
      <c r="P56" s="163"/>
      <c r="Q56" s="161"/>
      <c r="R56" s="164"/>
      <c r="S56" s="167"/>
    </row>
    <row r="57" spans="1:19" s="38" customFormat="1" ht="9" customHeight="1">
      <c r="A57" s="276"/>
      <c r="B57" s="170"/>
      <c r="C57" s="170"/>
      <c r="D57" s="180"/>
      <c r="E57" s="457"/>
      <c r="F57" s="452"/>
      <c r="G57" s="452"/>
      <c r="H57" s="453"/>
      <c r="I57" s="452"/>
      <c r="J57" s="306"/>
      <c r="K57" s="307" t="str">
        <f>UPPER(IF(OR(J58="a",J58="as"),F55,IF(OR(J58="b",J58="bs"),F59,)))</f>
        <v>JUHOS</v>
      </c>
      <c r="L57" s="308"/>
      <c r="M57" s="161"/>
      <c r="N57" s="312"/>
      <c r="O57" s="161"/>
      <c r="P57" s="163"/>
      <c r="Q57" s="161"/>
      <c r="R57" s="164"/>
      <c r="S57" s="167"/>
    </row>
    <row r="58" spans="1:19" s="38" customFormat="1" ht="9" customHeight="1">
      <c r="A58" s="276"/>
      <c r="B58" s="170"/>
      <c r="C58" s="170"/>
      <c r="D58" s="180"/>
      <c r="E58" s="457"/>
      <c r="F58" s="452"/>
      <c r="G58" s="452"/>
      <c r="H58" s="453"/>
      <c r="I58" s="442" t="s">
        <v>0</v>
      </c>
      <c r="J58" s="182" t="s">
        <v>334</v>
      </c>
      <c r="K58" s="309" t="str">
        <f>UPPER(IF(OR(J58="a",J58="as"),F56,IF(OR(J58="b",J58="bs"),F60,)))</f>
        <v>GRUNNER</v>
      </c>
      <c r="L58" s="310"/>
      <c r="M58" s="161"/>
      <c r="N58" s="312"/>
      <c r="O58" s="161"/>
      <c r="P58" s="163"/>
      <c r="Q58" s="161"/>
      <c r="R58" s="164"/>
      <c r="S58" s="167"/>
    </row>
    <row r="59" spans="1:19" s="38" customFormat="1" ht="9" customHeight="1">
      <c r="A59" s="276">
        <v>14</v>
      </c>
      <c r="B59" s="379">
        <f>IF($D59="","",VLOOKUP($D59,'F Páros'!$A$7:$P$39,14))</f>
        <v>0</v>
      </c>
      <c r="C59" s="379">
        <f>IF($D59="","",VLOOKUP($D59,'F Páros'!$A$7:$P$39,15))</f>
        <v>0</v>
      </c>
      <c r="D59" s="157">
        <v>19</v>
      </c>
      <c r="E59" s="450">
        <f>UPPER(IF($D59="","",VLOOKUP($D59,'F Páros'!$A$7:$P$39,5)))</f>
      </c>
      <c r="F59" s="441" t="str">
        <f>UPPER(IF($D59="","",VLOOKUP($D59,'F Páros'!$A$7:$P$39,2)))</f>
        <v>JUHOS</v>
      </c>
      <c r="G59" s="441" t="str">
        <f>IF($D59="","",VLOOKUP($D59,'F Páros'!$A$7:$P$39,3))</f>
        <v>Tibor</v>
      </c>
      <c r="H59" s="451"/>
      <c r="I59" s="441">
        <f>IF($D59="","",VLOOKUP($D59,'F Páros'!$A$7:$P$39,4))</f>
        <v>0</v>
      </c>
      <c r="J59" s="311"/>
      <c r="K59" s="161">
        <v>60</v>
      </c>
      <c r="L59" s="312"/>
      <c r="M59" s="199"/>
      <c r="N59" s="316"/>
      <c r="O59" s="161"/>
      <c r="P59" s="163"/>
      <c r="Q59" s="161"/>
      <c r="R59" s="164"/>
      <c r="S59" s="167"/>
    </row>
    <row r="60" spans="1:19" s="38" customFormat="1" ht="9" customHeight="1">
      <c r="A60" s="276"/>
      <c r="B60" s="304"/>
      <c r="C60" s="304"/>
      <c r="D60" s="304"/>
      <c r="E60" s="450">
        <f>UPPER(IF($D59="","",VLOOKUP($D59,'F Páros'!$A$7:$P$33,11)))</f>
      </c>
      <c r="F60" s="538" t="s">
        <v>299</v>
      </c>
      <c r="G60" s="538" t="s">
        <v>300</v>
      </c>
      <c r="H60" s="451"/>
      <c r="I60" s="441">
        <f>IF($D59="","",VLOOKUP($D59,'F Páros'!$A$7:$P$33,10))</f>
        <v>0</v>
      </c>
      <c r="J60" s="305"/>
      <c r="K60" s="161"/>
      <c r="L60" s="312"/>
      <c r="M60" s="279"/>
      <c r="N60" s="317"/>
      <c r="O60" s="161"/>
      <c r="P60" s="163"/>
      <c r="Q60" s="161"/>
      <c r="R60" s="164"/>
      <c r="S60" s="167"/>
    </row>
    <row r="61" spans="1:19" s="38" customFormat="1" ht="9" customHeight="1">
      <c r="A61" s="276"/>
      <c r="B61" s="170"/>
      <c r="C61" s="170"/>
      <c r="D61" s="180"/>
      <c r="E61" s="457"/>
      <c r="F61" s="452"/>
      <c r="G61" s="452"/>
      <c r="H61" s="453"/>
      <c r="I61" s="452"/>
      <c r="J61" s="314"/>
      <c r="K61" s="161"/>
      <c r="L61" s="306"/>
      <c r="M61" s="307" t="str">
        <f>UPPER(IF(OR(L62="a",L62="as"),K57,IF(OR(L62="b",L62="bs"),K65,)))</f>
        <v>JUHOS</v>
      </c>
      <c r="N61" s="312"/>
      <c r="O61" s="161"/>
      <c r="P61" s="163"/>
      <c r="Q61" s="161"/>
      <c r="R61" s="164"/>
      <c r="S61" s="167"/>
    </row>
    <row r="62" spans="1:19" s="38" customFormat="1" ht="9" customHeight="1">
      <c r="A62" s="276"/>
      <c r="B62" s="170"/>
      <c r="C62" s="170"/>
      <c r="D62" s="180"/>
      <c r="E62" s="457"/>
      <c r="F62" s="452"/>
      <c r="G62" s="452"/>
      <c r="H62" s="453"/>
      <c r="I62" s="452"/>
      <c r="J62" s="314"/>
      <c r="K62" s="173" t="s">
        <v>0</v>
      </c>
      <c r="L62" s="182" t="s">
        <v>335</v>
      </c>
      <c r="M62" s="309" t="str">
        <f>UPPER(IF(OR(L62="a",L62="as"),K58,IF(OR(L62="b",L62="bs"),K66,)))</f>
        <v>GRUNNER</v>
      </c>
      <c r="N62" s="305"/>
      <c r="O62" s="161"/>
      <c r="P62" s="163"/>
      <c r="Q62" s="161"/>
      <c r="R62" s="164"/>
      <c r="S62" s="167"/>
    </row>
    <row r="63" spans="1:19" s="38" customFormat="1" ht="9" customHeight="1">
      <c r="A63" s="315">
        <v>15</v>
      </c>
      <c r="B63" s="379">
        <f>IF($D63="","",VLOOKUP($D63,'F Páros'!$A$7:$P$39,14))</f>
      </c>
      <c r="C63" s="379">
        <f>IF($D63="","",VLOOKUP($D63,'F Páros'!$A$7:$P$39,15))</f>
      </c>
      <c r="D63" s="157"/>
      <c r="E63" s="450">
        <f>UPPER(IF($D63="","",VLOOKUP($D63,'F Páros'!$A$7:$P$39,5)))</f>
      </c>
      <c r="F63" s="538" t="s">
        <v>312</v>
      </c>
      <c r="G63" s="441">
        <f>IF($D63="","",VLOOKUP($D63,'F Páros'!$A$7:$P$39,3))</f>
      </c>
      <c r="H63" s="451"/>
      <c r="I63" s="441">
        <f>IF($D63="","",VLOOKUP($D63,'F Páros'!$A$7:$P$39,4))</f>
      </c>
      <c r="J63" s="303"/>
      <c r="K63" s="161"/>
      <c r="L63" s="312"/>
      <c r="M63" s="161">
        <v>61</v>
      </c>
      <c r="N63" s="163"/>
      <c r="O63" s="332" t="s">
        <v>119</v>
      </c>
      <c r="P63" s="333"/>
      <c r="Q63" s="332" t="s">
        <v>136</v>
      </c>
      <c r="R63" s="333"/>
      <c r="S63" s="167"/>
    </row>
    <row r="64" spans="1:19" s="38" customFormat="1" ht="9" customHeight="1">
      <c r="A64" s="276"/>
      <c r="B64" s="304"/>
      <c r="C64" s="304"/>
      <c r="D64" s="304"/>
      <c r="E64" s="450">
        <f>UPPER(IF($D63="","",VLOOKUP($D63,'F Páros'!$A$7:$P$33,11)))</f>
      </c>
      <c r="F64" s="538" t="s">
        <v>312</v>
      </c>
      <c r="G64" s="441">
        <f>IF($D63="","",VLOOKUP($D63,'F Páros'!$A$7:$P$33,9))</f>
      </c>
      <c r="H64" s="451"/>
      <c r="I64" s="441">
        <f>IF($D63="","",VLOOKUP($D63,'F Páros'!$A$7:$P$33,10))</f>
      </c>
      <c r="J64" s="305"/>
      <c r="K64" s="154">
        <f>IF(J64="a",F63,IF(J64="b",F65,""))</f>
      </c>
      <c r="L64" s="312"/>
      <c r="M64" s="161"/>
      <c r="N64" s="163"/>
      <c r="O64" s="383" t="str">
        <f>UPPER(IF(OR(P38="a",P38="as"),O21,IF(OR(P38="b",P38="bs"),O53,)))</f>
        <v>JUHOS</v>
      </c>
      <c r="P64" s="335"/>
      <c r="Q64" s="336"/>
      <c r="R64" s="333"/>
      <c r="S64" s="167"/>
    </row>
    <row r="65" spans="1:19" s="38" customFormat="1" ht="9" customHeight="1">
      <c r="A65" s="276"/>
      <c r="B65" s="170"/>
      <c r="C65" s="170"/>
      <c r="D65" s="170"/>
      <c r="E65" s="456"/>
      <c r="F65" s="452"/>
      <c r="G65" s="452"/>
      <c r="H65" s="453"/>
      <c r="I65" s="452"/>
      <c r="J65" s="306"/>
      <c r="K65" s="307" t="str">
        <f>UPPER(IF(OR(J66="a",J66="as"),F63,IF(OR(J66="b",J66="bs"),F67,)))</f>
        <v>JAGUDITS</v>
      </c>
      <c r="L65" s="316"/>
      <c r="M65" s="161"/>
      <c r="N65" s="163"/>
      <c r="O65" s="337" t="str">
        <f>UPPER(IF(OR(P38="a",P38="as"),O22,IF(OR(P38="b",P38="bs"),O54,)))</f>
        <v>GRUNNER</v>
      </c>
      <c r="P65" s="338"/>
      <c r="Q65" s="336"/>
      <c r="R65" s="333"/>
      <c r="S65" s="167"/>
    </row>
    <row r="66" spans="1:19" s="38" customFormat="1" ht="9" customHeight="1">
      <c r="A66" s="276"/>
      <c r="B66" s="170"/>
      <c r="C66" s="170"/>
      <c r="D66" s="170"/>
      <c r="E66" s="456"/>
      <c r="F66" s="452"/>
      <c r="G66" s="452"/>
      <c r="H66" s="453"/>
      <c r="I66" s="442" t="s">
        <v>0</v>
      </c>
      <c r="J66" s="182" t="s">
        <v>333</v>
      </c>
      <c r="K66" s="309" t="str">
        <f>UPPER(IF(OR(J66="a",J66="as"),F64,IF(OR(J66="b",J66="bs"),F68,)))</f>
        <v>ÁRVAY</v>
      </c>
      <c r="L66" s="305"/>
      <c r="M66" s="161"/>
      <c r="N66" s="163"/>
      <c r="O66" s="333"/>
      <c r="P66" s="339"/>
      <c r="Q66" s="334" t="str">
        <f>UPPER(IF(OR(P67="a",P67="as"),O64,IF(OR(P67="b",P67="bs"),O68,)))</f>
        <v>JUHOS</v>
      </c>
      <c r="R66" s="340"/>
      <c r="S66" s="167"/>
    </row>
    <row r="67" spans="1:19" s="38" customFormat="1" ht="9" customHeight="1">
      <c r="A67" s="321">
        <v>16</v>
      </c>
      <c r="B67" s="379">
        <f>IF($D67="","",VLOOKUP($D67,'F Páros'!$A$7:$P$39,14))</f>
      </c>
      <c r="C67" s="379">
        <f>IF($D67="","",VLOOKUP($D67,'F Páros'!$A$7:$P$39,15))</f>
      </c>
      <c r="D67" s="157"/>
      <c r="E67" s="454">
        <f>UPPER(IF($D67="","",VLOOKUP($D67,'F Páros'!$A$7:$P$39,5)))</f>
      </c>
      <c r="F67" s="539" t="s">
        <v>347</v>
      </c>
      <c r="G67" s="476">
        <f>IF($D67="","",VLOOKUP($D67,'F Páros'!$A$7:$P$39,3))</f>
      </c>
      <c r="H67" s="477"/>
      <c r="I67" s="476">
        <f>IF($D67="","",VLOOKUP($D67,'F Páros'!$A$7:$P$39,4))</f>
      </c>
      <c r="J67" s="311"/>
      <c r="K67" s="161"/>
      <c r="L67" s="163"/>
      <c r="M67" s="199"/>
      <c r="N67" s="308"/>
      <c r="O67" s="262" t="s">
        <v>0</v>
      </c>
      <c r="P67" s="341" t="s">
        <v>335</v>
      </c>
      <c r="Q67" s="337" t="str">
        <f>UPPER(IF(OR(P67="a",P67="as"),O65,IF(OR(P67="b",P67="bs"),O69,)))</f>
        <v>GRUNNER</v>
      </c>
      <c r="R67" s="342"/>
      <c r="S67" s="167"/>
    </row>
    <row r="68" spans="1:19" s="38" customFormat="1" ht="9" customHeight="1">
      <c r="A68" s="276"/>
      <c r="B68" s="304"/>
      <c r="C68" s="304"/>
      <c r="D68" s="304"/>
      <c r="E68" s="454">
        <f>UPPER(IF($D67="","",VLOOKUP($D67,'F Páros'!$A$7:$P$33,11)))</f>
      </c>
      <c r="F68" s="158" t="s">
        <v>302</v>
      </c>
      <c r="G68" s="158">
        <f>IF($D67="","",VLOOKUP($D67,'F Páros'!$A$7:$P$33,9))</f>
      </c>
      <c r="H68" s="302"/>
      <c r="I68" s="158">
        <f>IF($D67="","",VLOOKUP($D67,'F Páros'!$A$7:$P$33,10))</f>
      </c>
      <c r="J68" s="305"/>
      <c r="K68" s="161"/>
      <c r="L68" s="163"/>
      <c r="M68" s="279"/>
      <c r="N68" s="313"/>
      <c r="O68" s="383" t="str">
        <f>UPPER(IF(OR(P113="a",P113="as"),O96,IF(OR(P113="b",P113="bs"),O128,)))</f>
        <v>PÁLL</v>
      </c>
      <c r="P68" s="343"/>
      <c r="Q68" s="336">
        <v>75</v>
      </c>
      <c r="R68" s="333"/>
      <c r="S68" s="167"/>
    </row>
    <row r="69" spans="1:19" s="38" customFormat="1" ht="9" customHeight="1">
      <c r="A69" s="322"/>
      <c r="B69" s="323"/>
      <c r="C69" s="323"/>
      <c r="D69" s="324"/>
      <c r="E69" s="324"/>
      <c r="F69" s="197"/>
      <c r="G69" s="197"/>
      <c r="H69" s="153"/>
      <c r="I69" s="197"/>
      <c r="J69" s="325"/>
      <c r="K69" s="165"/>
      <c r="L69" s="166"/>
      <c r="M69" s="165"/>
      <c r="N69" s="166"/>
      <c r="O69" s="337" t="str">
        <f>UPPER(IF(OR(P113="a",P113="as"),O97,IF(OR(P113="b",P113="bs"),O129,)))</f>
        <v>BALOGH</v>
      </c>
      <c r="P69" s="344"/>
      <c r="Q69" s="336"/>
      <c r="R69" s="333"/>
      <c r="S69" s="167"/>
    </row>
    <row r="70" spans="1:19" s="2" customFormat="1" ht="6" customHeight="1">
      <c r="A70" s="322"/>
      <c r="B70" s="323"/>
      <c r="C70" s="323"/>
      <c r="D70" s="324"/>
      <c r="E70" s="324"/>
      <c r="F70" s="197"/>
      <c r="G70" s="197"/>
      <c r="H70" s="326"/>
      <c r="I70" s="197"/>
      <c r="J70" s="325"/>
      <c r="K70" s="165"/>
      <c r="L70" s="166"/>
      <c r="M70" s="203"/>
      <c r="N70" s="204"/>
      <c r="O70" s="345"/>
      <c r="P70" s="346"/>
      <c r="Q70" s="345"/>
      <c r="R70" s="346"/>
      <c r="S70" s="205"/>
    </row>
    <row r="71" spans="1:18" s="18" customFormat="1" ht="10.5" customHeight="1">
      <c r="A71" s="206" t="s">
        <v>101</v>
      </c>
      <c r="B71" s="207"/>
      <c r="C71" s="208"/>
      <c r="D71" s="209" t="s">
        <v>5</v>
      </c>
      <c r="E71" s="209"/>
      <c r="F71" s="210" t="s">
        <v>142</v>
      </c>
      <c r="G71" s="209" t="s">
        <v>5</v>
      </c>
      <c r="H71" s="210" t="s">
        <v>142</v>
      </c>
      <c r="I71" s="347"/>
      <c r="J71" s="210" t="s">
        <v>5</v>
      </c>
      <c r="K71" s="210" t="s">
        <v>104</v>
      </c>
      <c r="L71" s="213"/>
      <c r="M71" s="210" t="s">
        <v>105</v>
      </c>
      <c r="N71" s="214"/>
      <c r="O71" s="215" t="s">
        <v>143</v>
      </c>
      <c r="P71" s="215"/>
      <c r="Q71" s="216"/>
      <c r="R71" s="217"/>
    </row>
    <row r="72" spans="1:18" s="18" customFormat="1" ht="9" customHeight="1">
      <c r="A72" s="219" t="s">
        <v>144</v>
      </c>
      <c r="B72" s="218"/>
      <c r="C72" s="220"/>
      <c r="D72" s="221">
        <v>1</v>
      </c>
      <c r="E72" s="221"/>
      <c r="F72" s="92" t="str">
        <f>IF(D72&gt;$R$79,,UPPER(VLOOKUP(D72,'F Páros'!$A$7:$L$23,2)))</f>
        <v>PALÁSTI</v>
      </c>
      <c r="G72" s="348">
        <v>5</v>
      </c>
      <c r="H72" s="92">
        <f>IF(G72&gt;$R$79,,UPPER(VLOOKUP(G72,'F Páros'!$A$7:$L$23,2)))</f>
        <v>0</v>
      </c>
      <c r="I72" s="327"/>
      <c r="J72" s="328" t="s">
        <v>6</v>
      </c>
      <c r="K72" s="218"/>
      <c r="L72" s="224"/>
      <c r="M72" s="218"/>
      <c r="N72" s="225"/>
      <c r="O72" s="226" t="s">
        <v>145</v>
      </c>
      <c r="P72" s="227"/>
      <c r="Q72" s="227"/>
      <c r="R72" s="228"/>
    </row>
    <row r="73" spans="1:18" s="18" customFormat="1" ht="9" customHeight="1">
      <c r="A73" s="233" t="s">
        <v>114</v>
      </c>
      <c r="B73" s="231"/>
      <c r="C73" s="234"/>
      <c r="D73" s="221"/>
      <c r="E73" s="221"/>
      <c r="F73" s="92" t="str">
        <f>IF(D72&gt;$R$79,,UPPER(VLOOKUP(D72,'F Páros'!$A$7:$L$23,8)))</f>
        <v>BAKONYI</v>
      </c>
      <c r="G73" s="348"/>
      <c r="H73" s="92">
        <f>IF(G72&gt;$R$79,,UPPER(VLOOKUP(G72,'F Páros'!$A$7:$L$23,8)))</f>
        <v>0</v>
      </c>
      <c r="I73" s="327"/>
      <c r="J73" s="328"/>
      <c r="K73" s="92">
        <f>IF(J72&gt;$R$79,,UPPER(VLOOKUP(J72,'F Páros'!$A$7:$L$23,8)))</f>
        <v>0</v>
      </c>
      <c r="L73" s="224"/>
      <c r="M73" s="218"/>
      <c r="N73" s="225"/>
      <c r="O73" s="231"/>
      <c r="P73" s="230"/>
      <c r="Q73" s="231"/>
      <c r="R73" s="232"/>
    </row>
    <row r="74" spans="1:18" s="18" customFormat="1" ht="9" customHeight="1">
      <c r="A74" s="370"/>
      <c r="B74" s="371"/>
      <c r="C74" s="372"/>
      <c r="D74" s="221">
        <v>2</v>
      </c>
      <c r="E74" s="221"/>
      <c r="F74" s="92" t="str">
        <f>IF(D74&gt;$R$79,,UPPER(VLOOKUP(D74,'F Páros'!$A$7:$L$23,2)))</f>
        <v>JAKÓCS</v>
      </c>
      <c r="G74" s="348">
        <v>6</v>
      </c>
      <c r="H74" s="92">
        <f>IF(G74&gt;$R$79,,UPPER(VLOOKUP(G74,'F Páros'!$A$7:$L$23,2)))</f>
        <v>0</v>
      </c>
      <c r="I74" s="327"/>
      <c r="J74" s="328" t="s">
        <v>7</v>
      </c>
      <c r="K74" s="218"/>
      <c r="L74" s="224"/>
      <c r="M74" s="218"/>
      <c r="N74" s="225"/>
      <c r="O74" s="226" t="s">
        <v>107</v>
      </c>
      <c r="P74" s="227"/>
      <c r="Q74" s="227"/>
      <c r="R74" s="228"/>
    </row>
    <row r="75" spans="1:18" s="18" customFormat="1" ht="9" customHeight="1">
      <c r="A75" s="235"/>
      <c r="B75" s="148"/>
      <c r="C75" s="236"/>
      <c r="D75" s="221"/>
      <c r="E75" s="221"/>
      <c r="F75" s="92" t="str">
        <f>IF(D74&gt;$R$79,,UPPER(VLOOKUP(D74,'F Páros'!$A$7:$L$23,8)))</f>
        <v>NÁDASY</v>
      </c>
      <c r="G75" s="348"/>
      <c r="H75" s="92">
        <f>IF(G74&gt;$R$79,,UPPER(VLOOKUP(G74,'F Páros'!$A$7:$L$23,8)))</f>
        <v>0</v>
      </c>
      <c r="I75" s="327"/>
      <c r="J75" s="328"/>
      <c r="K75" s="218"/>
      <c r="L75" s="224"/>
      <c r="M75" s="218"/>
      <c r="N75" s="225"/>
      <c r="O75" s="218"/>
      <c r="P75" s="224"/>
      <c r="Q75" s="218"/>
      <c r="R75" s="225"/>
    </row>
    <row r="76" spans="1:18" s="18" customFormat="1" ht="9" customHeight="1">
      <c r="A76" s="357"/>
      <c r="B76" s="373"/>
      <c r="C76" s="374"/>
      <c r="D76" s="221">
        <v>3</v>
      </c>
      <c r="E76" s="221"/>
      <c r="F76" s="92" t="str">
        <f>IF(D76&gt;$R$79,,UPPER(VLOOKUP(D76,'F Páros'!$A$7:$L$23,2)))</f>
        <v>STUBNYA</v>
      </c>
      <c r="G76" s="348">
        <v>7</v>
      </c>
      <c r="H76" s="92">
        <f>IF(G76&gt;$R$79,,UPPER(VLOOKUP(G76,'F Páros'!$A$7:$L$23,2)))</f>
        <v>0</v>
      </c>
      <c r="I76" s="327"/>
      <c r="J76" s="328" t="s">
        <v>8</v>
      </c>
      <c r="K76" s="218"/>
      <c r="L76" s="224"/>
      <c r="M76" s="218"/>
      <c r="N76" s="225"/>
      <c r="O76" s="231"/>
      <c r="P76" s="230"/>
      <c r="Q76" s="231"/>
      <c r="R76" s="232"/>
    </row>
    <row r="77" spans="1:18" s="18" customFormat="1" ht="9" customHeight="1">
      <c r="A77" s="358"/>
      <c r="B77" s="24"/>
      <c r="C77" s="236"/>
      <c r="D77" s="221"/>
      <c r="E77" s="221"/>
      <c r="F77" s="92" t="str">
        <f>IF(D76&gt;$R$79,,UPPER(VLOOKUP(D76,'F Páros'!$A$7:$L$23,8)))</f>
        <v>VÁMOSI</v>
      </c>
      <c r="G77" s="348"/>
      <c r="H77" s="92">
        <f>IF(G76&gt;$R$79,,UPPER(VLOOKUP(G76,'F Páros'!$A$7:$L$23,8)))</f>
        <v>0</v>
      </c>
      <c r="I77" s="327"/>
      <c r="J77" s="328"/>
      <c r="K77" s="218"/>
      <c r="L77" s="224"/>
      <c r="M77" s="218"/>
      <c r="N77" s="225"/>
      <c r="O77" s="226" t="s">
        <v>91</v>
      </c>
      <c r="P77" s="227"/>
      <c r="Q77" s="227"/>
      <c r="R77" s="228"/>
    </row>
    <row r="78" spans="1:18" s="18" customFormat="1" ht="9" customHeight="1">
      <c r="A78" s="358"/>
      <c r="B78" s="24"/>
      <c r="C78" s="368"/>
      <c r="D78" s="221">
        <v>4</v>
      </c>
      <c r="E78" s="221"/>
      <c r="F78" s="92" t="str">
        <f>IF(D78&gt;$R$79,,UPPER(VLOOKUP(D78,'F Páros'!$A$7:$L$23,2)))</f>
        <v>SZALAY</v>
      </c>
      <c r="G78" s="348">
        <v>8</v>
      </c>
      <c r="H78" s="92">
        <f>IF(G78&gt;$R$79,,UPPER(VLOOKUP(G78,'F Páros'!$A$7:$L$23,2)))</f>
        <v>0</v>
      </c>
      <c r="I78" s="327"/>
      <c r="J78" s="328" t="s">
        <v>9</v>
      </c>
      <c r="K78" s="218"/>
      <c r="L78" s="224"/>
      <c r="M78" s="218"/>
      <c r="N78" s="225"/>
      <c r="O78" s="218"/>
      <c r="P78" s="224"/>
      <c r="Q78" s="218"/>
      <c r="R78" s="225"/>
    </row>
    <row r="79" spans="1:18" s="18" customFormat="1" ht="9" customHeight="1">
      <c r="A79" s="359"/>
      <c r="B79" s="356"/>
      <c r="C79" s="369"/>
      <c r="D79" s="237"/>
      <c r="E79" s="237"/>
      <c r="F79" s="92" t="str">
        <f>IF(D78&gt;$R$79,,UPPER(VLOOKUP(D78,'F Páros'!$A$7:$L$23,8)))</f>
        <v>PÉTERFAY</v>
      </c>
      <c r="G79" s="349"/>
      <c r="H79" s="238">
        <f>IF(G78&gt;$R$79,,UPPER(VLOOKUP(G78,'F Páros'!$A$7:$L$23,8)))</f>
        <v>0</v>
      </c>
      <c r="I79" s="330"/>
      <c r="J79" s="331"/>
      <c r="K79" s="231"/>
      <c r="L79" s="230"/>
      <c r="M79" s="231"/>
      <c r="N79" s="232"/>
      <c r="O79" s="231" t="str">
        <f>R4</f>
        <v>Nagy-Gyevi Dávid</v>
      </c>
      <c r="P79" s="230"/>
      <c r="Q79" s="231"/>
      <c r="R79" s="350">
        <f>'F Páros'!$P$5</f>
        <v>4</v>
      </c>
    </row>
    <row r="80" spans="1:18" s="19" customFormat="1" ht="9.75">
      <c r="A80" s="297"/>
      <c r="B80" s="57" t="s">
        <v>4</v>
      </c>
      <c r="C80" s="57" t="s">
        <v>139</v>
      </c>
      <c r="D80" s="57" t="s">
        <v>110</v>
      </c>
      <c r="E80" s="57" t="s">
        <v>146</v>
      </c>
      <c r="F80" s="67" t="s">
        <v>84</v>
      </c>
      <c r="G80" s="67" t="s">
        <v>85</v>
      </c>
      <c r="H80" s="67"/>
      <c r="I80" s="67" t="s">
        <v>89</v>
      </c>
      <c r="J80" s="67"/>
      <c r="K80" s="57" t="s">
        <v>99</v>
      </c>
      <c r="L80" s="298"/>
      <c r="M80" s="57" t="s">
        <v>108</v>
      </c>
      <c r="N80" s="298"/>
      <c r="O80" s="57" t="s">
        <v>138</v>
      </c>
      <c r="P80" s="298"/>
      <c r="Q80" s="57" t="s">
        <v>137</v>
      </c>
      <c r="R80" s="299"/>
    </row>
    <row r="81" spans="1:18" s="19" customFormat="1" ht="3.75" customHeight="1" thickBot="1">
      <c r="A81" s="300"/>
      <c r="B81" s="99"/>
      <c r="C81" s="99"/>
      <c r="D81" s="99"/>
      <c r="E81" s="99"/>
      <c r="F81" s="22"/>
      <c r="G81" s="22"/>
      <c r="H81" s="101"/>
      <c r="I81" s="22"/>
      <c r="J81" s="121"/>
      <c r="K81" s="99"/>
      <c r="L81" s="121"/>
      <c r="M81" s="99"/>
      <c r="N81" s="121"/>
      <c r="O81" s="99"/>
      <c r="P81" s="121"/>
      <c r="Q81" s="99"/>
      <c r="R81" s="141"/>
    </row>
    <row r="82" spans="1:21" s="38" customFormat="1" ht="10.5" customHeight="1">
      <c r="A82" s="301">
        <v>17</v>
      </c>
      <c r="B82" s="379">
        <f>IF($D82="","",VLOOKUP($D82,'F Páros'!$A$7:$P$39,14))</f>
        <v>0</v>
      </c>
      <c r="C82" s="379">
        <f>IF($D82="","",VLOOKUP($D82,'F Páros'!$A$7:$P$39,15))</f>
        <v>0</v>
      </c>
      <c r="D82" s="157">
        <v>17</v>
      </c>
      <c r="E82" s="475">
        <f>UPPER(IF($D82="","",VLOOKUP($D82,'F Páros'!$A$7:$P$39,5)))</f>
      </c>
      <c r="F82" s="476" t="str">
        <f>UPPER(IF($D82="","",VLOOKUP($D82,'F Páros'!$A$7:$P$39,2)))</f>
        <v>PÁLL</v>
      </c>
      <c r="G82" s="476" t="str">
        <f>IF($D82="","",VLOOKUP($D82,'F Páros'!$A$7:$P$39,3))</f>
        <v>Marcell</v>
      </c>
      <c r="H82" s="477"/>
      <c r="I82" s="476">
        <f>IF($D82="","",VLOOKUP($D82,'F Páros'!$A$7:$P$39,4))</f>
        <v>0</v>
      </c>
      <c r="J82" s="303"/>
      <c r="K82" s="161"/>
      <c r="L82" s="163"/>
      <c r="M82" s="161"/>
      <c r="N82" s="163"/>
      <c r="O82" s="161"/>
      <c r="P82" s="163"/>
      <c r="Q82" s="161"/>
      <c r="R82" s="275" t="s">
        <v>141</v>
      </c>
      <c r="S82" s="167"/>
      <c r="U82" s="168">
        <f>Birók!P60</f>
        <v>0</v>
      </c>
    </row>
    <row r="83" spans="1:21" s="38" customFormat="1" ht="9" customHeight="1">
      <c r="A83" s="276"/>
      <c r="B83" s="304"/>
      <c r="C83" s="304"/>
      <c r="D83" s="304"/>
      <c r="E83" s="475">
        <f>UPPER(IF($D82="","",VLOOKUP($D82,'F Páros'!$A$7:$P$33,11)))</f>
      </c>
      <c r="F83" s="476" t="str">
        <f>UPPER(IF($D82="","",VLOOKUP($D82,'F Páros'!$A$7:$P$33,8)))</f>
        <v>BALOGH</v>
      </c>
      <c r="G83" s="476" t="str">
        <f>IF($D82="","",VLOOKUP($D82,'F Páros'!$A$7:$P$33,9))</f>
        <v>Bálint</v>
      </c>
      <c r="H83" s="477"/>
      <c r="I83" s="476">
        <f>IF($D82="","",VLOOKUP($D82,'F Páros'!$A$7:$P$33,10))</f>
        <v>0</v>
      </c>
      <c r="J83" s="305"/>
      <c r="K83" s="154">
        <f>IF(J83="a",F82,IF(J83="b",F84,""))</f>
      </c>
      <c r="L83" s="163"/>
      <c r="M83" s="161"/>
      <c r="N83" s="163"/>
      <c r="O83" s="161"/>
      <c r="P83" s="163"/>
      <c r="Q83" s="161"/>
      <c r="R83" s="164"/>
      <c r="S83" s="167"/>
      <c r="U83" s="176">
        <f>Birók!P61</f>
        <v>0</v>
      </c>
    </row>
    <row r="84" spans="1:21" s="38" customFormat="1" ht="9" customHeight="1">
      <c r="A84" s="276"/>
      <c r="B84" s="170"/>
      <c r="C84" s="170"/>
      <c r="D84" s="170"/>
      <c r="E84" s="455"/>
      <c r="F84" s="156"/>
      <c r="G84" s="156"/>
      <c r="H84" s="101"/>
      <c r="I84" s="156"/>
      <c r="J84" s="306"/>
      <c r="K84" s="307" t="str">
        <f>UPPER(IF(OR(J85="a",J85="as"),F82,IF(OR(J85="b",J85="bs"),F86,)))</f>
        <v>PÁLL</v>
      </c>
      <c r="L84" s="308"/>
      <c r="M84" s="161"/>
      <c r="N84" s="163"/>
      <c r="O84" s="161"/>
      <c r="P84" s="163"/>
      <c r="Q84" s="161"/>
      <c r="R84" s="164"/>
      <c r="S84" s="167"/>
      <c r="U84" s="176">
        <f>Birók!P62</f>
        <v>0</v>
      </c>
    </row>
    <row r="85" spans="1:21" s="38" customFormat="1" ht="9" customHeight="1">
      <c r="A85" s="276"/>
      <c r="B85" s="170"/>
      <c r="C85" s="170"/>
      <c r="D85" s="170"/>
      <c r="E85" s="456"/>
      <c r="F85" s="452"/>
      <c r="G85" s="452"/>
      <c r="H85" s="453"/>
      <c r="I85" s="442" t="s">
        <v>0</v>
      </c>
      <c r="J85" s="182" t="s">
        <v>332</v>
      </c>
      <c r="K85" s="309" t="str">
        <f>UPPER(IF(OR(J85="a",J85="as"),F83,IF(OR(J85="b",J85="bs"),F87,)))</f>
        <v>BALOGH</v>
      </c>
      <c r="L85" s="310"/>
      <c r="M85" s="161"/>
      <c r="N85" s="163"/>
      <c r="O85" s="161"/>
      <c r="P85" s="163"/>
      <c r="Q85" s="161"/>
      <c r="R85" s="164"/>
      <c r="S85" s="167"/>
      <c r="U85" s="176">
        <f>Birók!P63</f>
        <v>0</v>
      </c>
    </row>
    <row r="86" spans="1:21" s="38" customFormat="1" ht="9" customHeight="1">
      <c r="A86" s="276">
        <v>18</v>
      </c>
      <c r="B86" s="379">
        <f>IF($D86="","",VLOOKUP($D86,'F Páros'!$A$7:$P$39,14))</f>
      </c>
      <c r="C86" s="379">
        <f>IF($D86="","",VLOOKUP($D86,'F Páros'!$A$7:$P$39,15))</f>
      </c>
      <c r="D86" s="157"/>
      <c r="E86" s="450">
        <f>UPPER(IF($D86="","",VLOOKUP($D86,'F Páros'!$A$7:$P$39,5)))</f>
      </c>
      <c r="F86" s="538" t="s">
        <v>312</v>
      </c>
      <c r="G86" s="441">
        <f>IF($D86="","",VLOOKUP($D86,'F Páros'!$A$7:$P$39,3))</f>
      </c>
      <c r="H86" s="451"/>
      <c r="I86" s="441">
        <f>IF($D86="","",VLOOKUP($D86,'F Páros'!$A$7:$P$39,4))</f>
      </c>
      <c r="J86" s="311"/>
      <c r="K86" s="161"/>
      <c r="L86" s="312"/>
      <c r="M86" s="199"/>
      <c r="N86" s="308"/>
      <c r="O86" s="161"/>
      <c r="P86" s="163"/>
      <c r="Q86" s="161"/>
      <c r="R86" s="164"/>
      <c r="S86" s="167"/>
      <c r="U86" s="176">
        <f>Birók!P64</f>
        <v>0</v>
      </c>
    </row>
    <row r="87" spans="1:21" s="38" customFormat="1" ht="9" customHeight="1">
      <c r="A87" s="276"/>
      <c r="B87" s="304"/>
      <c r="C87" s="304"/>
      <c r="D87" s="304"/>
      <c r="E87" s="450">
        <f>UPPER(IF($D86="","",VLOOKUP($D86,'F Páros'!$A$7:$P$33,11)))</f>
      </c>
      <c r="F87" s="538" t="s">
        <v>312</v>
      </c>
      <c r="G87" s="441">
        <f>IF($D86="","",VLOOKUP($D86,'F Páros'!$A$7:$P$33,9))</f>
      </c>
      <c r="H87" s="451"/>
      <c r="I87" s="441">
        <f>IF($D86="","",VLOOKUP($D86,'F Páros'!$A$7:$P$33,10))</f>
      </c>
      <c r="J87" s="305"/>
      <c r="K87" s="161"/>
      <c r="L87" s="312"/>
      <c r="M87" s="279"/>
      <c r="N87" s="313"/>
      <c r="O87" s="161"/>
      <c r="P87" s="163"/>
      <c r="Q87" s="161"/>
      <c r="R87" s="164"/>
      <c r="S87" s="167"/>
      <c r="U87" s="176">
        <f>Birók!P65</f>
        <v>0</v>
      </c>
    </row>
    <row r="88" spans="1:21" s="38" customFormat="1" ht="9" customHeight="1">
      <c r="A88" s="276"/>
      <c r="B88" s="170"/>
      <c r="C88" s="170"/>
      <c r="D88" s="180"/>
      <c r="E88" s="457"/>
      <c r="F88" s="452"/>
      <c r="G88" s="452"/>
      <c r="H88" s="453"/>
      <c r="I88" s="452"/>
      <c r="J88" s="314"/>
      <c r="K88" s="161"/>
      <c r="L88" s="306"/>
      <c r="M88" s="307" t="str">
        <f>UPPER(IF(OR(L89="a",L89="as"),K84,IF(OR(L89="b",L89="bs"),K92,)))</f>
        <v>PÁLL</v>
      </c>
      <c r="N88" s="163"/>
      <c r="O88" s="161"/>
      <c r="P88" s="163"/>
      <c r="Q88" s="161"/>
      <c r="R88" s="164"/>
      <c r="S88" s="167"/>
      <c r="U88" s="176">
        <f>Birók!P66</f>
        <v>0</v>
      </c>
    </row>
    <row r="89" spans="1:21" s="38" customFormat="1" ht="9" customHeight="1">
      <c r="A89" s="276"/>
      <c r="B89" s="170"/>
      <c r="C89" s="170"/>
      <c r="D89" s="180"/>
      <c r="E89" s="457"/>
      <c r="F89" s="452"/>
      <c r="G89" s="452"/>
      <c r="H89" s="453"/>
      <c r="I89" s="452"/>
      <c r="J89" s="314"/>
      <c r="K89" s="173" t="s">
        <v>0</v>
      </c>
      <c r="L89" s="182" t="s">
        <v>335</v>
      </c>
      <c r="M89" s="309" t="str">
        <f>UPPER(IF(OR(L89="a",L89="as"),K85,IF(OR(L89="b",L89="bs"),K93,)))</f>
        <v>BALOGH</v>
      </c>
      <c r="N89" s="310"/>
      <c r="O89" s="161"/>
      <c r="P89" s="163"/>
      <c r="Q89" s="161"/>
      <c r="R89" s="164"/>
      <c r="S89" s="167"/>
      <c r="U89" s="176">
        <f>Birók!P67</f>
        <v>0</v>
      </c>
    </row>
    <row r="90" spans="1:21" s="38" customFormat="1" ht="9" customHeight="1">
      <c r="A90" s="315">
        <v>19</v>
      </c>
      <c r="B90" s="379">
        <f>IF($D90="","",VLOOKUP($D90,'F Páros'!$A$7:$P$39,14))</f>
      </c>
      <c r="C90" s="379">
        <f>IF($D90="","",VLOOKUP($D90,'F Páros'!$A$7:$P$39,15))</f>
      </c>
      <c r="D90" s="157"/>
      <c r="E90" s="450">
        <f>UPPER(IF($D90="","",VLOOKUP($D90,'F Páros'!$A$7:$P$39,5)))</f>
      </c>
      <c r="F90" s="538"/>
      <c r="G90" s="441">
        <f>IF($D90="","",VLOOKUP($D90,'F Páros'!$A$7:$P$39,3))</f>
      </c>
      <c r="H90" s="451"/>
      <c r="I90" s="441">
        <f>IF($D90="","",VLOOKUP($D90,'F Páros'!$A$7:$P$39,4))</f>
      </c>
      <c r="J90" s="303"/>
      <c r="K90" s="161"/>
      <c r="L90" s="312"/>
      <c r="M90" s="161">
        <v>61</v>
      </c>
      <c r="N90" s="312"/>
      <c r="O90" s="199"/>
      <c r="P90" s="163"/>
      <c r="Q90" s="161"/>
      <c r="R90" s="164"/>
      <c r="S90" s="167"/>
      <c r="U90" s="176">
        <f>Birók!P68</f>
        <v>0</v>
      </c>
    </row>
    <row r="91" spans="1:21" s="38" customFormat="1" ht="9" customHeight="1" thickBot="1">
      <c r="A91" s="276"/>
      <c r="B91" s="304"/>
      <c r="C91" s="304"/>
      <c r="D91" s="304"/>
      <c r="E91" s="450">
        <f>UPPER(IF($D90="","",VLOOKUP($D90,'F Páros'!$A$7:$P$33,11)))</f>
      </c>
      <c r="F91" s="538"/>
      <c r="G91" s="441">
        <f>IF($D90="","",VLOOKUP($D90,'F Páros'!$A$7:$P$33,9))</f>
      </c>
      <c r="H91" s="451"/>
      <c r="I91" s="441">
        <f>IF($D90="","",VLOOKUP($D90,'F Páros'!$A$7:$P$33,10))</f>
      </c>
      <c r="J91" s="305"/>
      <c r="K91" s="154">
        <f>IF(J91="a",F90,IF(J91="b",F92,""))</f>
      </c>
      <c r="L91" s="312"/>
      <c r="M91" s="161"/>
      <c r="N91" s="312"/>
      <c r="O91" s="161"/>
      <c r="P91" s="163"/>
      <c r="Q91" s="161"/>
      <c r="R91" s="164"/>
      <c r="S91" s="167"/>
      <c r="U91" s="191">
        <f>Birók!P69</f>
        <v>0</v>
      </c>
    </row>
    <row r="92" spans="1:19" s="38" customFormat="1" ht="9" customHeight="1">
      <c r="A92" s="276"/>
      <c r="B92" s="170"/>
      <c r="C92" s="170"/>
      <c r="D92" s="180"/>
      <c r="E92" s="457"/>
      <c r="F92" s="452"/>
      <c r="G92" s="452"/>
      <c r="H92" s="453"/>
      <c r="I92" s="452"/>
      <c r="J92" s="306"/>
      <c r="K92" s="307" t="str">
        <f>UPPER(IF(OR(J93="a",J93="as"),F90,IF(OR(J93="b",J93="bs"),F94,)))</f>
        <v>FÖLDESI</v>
      </c>
      <c r="L92" s="316"/>
      <c r="M92" s="161"/>
      <c r="N92" s="312"/>
      <c r="O92" s="161"/>
      <c r="P92" s="163"/>
      <c r="Q92" s="161"/>
      <c r="R92" s="164"/>
      <c r="S92" s="167"/>
    </row>
    <row r="93" spans="1:19" s="38" customFormat="1" ht="9" customHeight="1">
      <c r="A93" s="276"/>
      <c r="B93" s="170"/>
      <c r="C93" s="170"/>
      <c r="D93" s="180"/>
      <c r="E93" s="457"/>
      <c r="F93" s="452"/>
      <c r="G93" s="452"/>
      <c r="H93" s="453"/>
      <c r="I93" s="442" t="s">
        <v>0</v>
      </c>
      <c r="J93" s="182" t="s">
        <v>334</v>
      </c>
      <c r="K93" s="309" t="str">
        <f>UPPER(IF(OR(J93="a",J93="as"),F91,IF(OR(J93="b",J93="bs"),F95,)))</f>
        <v>CSEH</v>
      </c>
      <c r="L93" s="305"/>
      <c r="M93" s="161"/>
      <c r="N93" s="312"/>
      <c r="O93" s="161"/>
      <c r="P93" s="163"/>
      <c r="Q93" s="161"/>
      <c r="R93" s="164"/>
      <c r="S93" s="167"/>
    </row>
    <row r="94" spans="1:19" s="38" customFormat="1" ht="9" customHeight="1">
      <c r="A94" s="276">
        <v>20</v>
      </c>
      <c r="B94" s="379">
        <f>IF($D94="","",VLOOKUP($D94,'F Páros'!$A$7:$P$39,14))</f>
        <v>0</v>
      </c>
      <c r="C94" s="379">
        <f>IF($D94="","",VLOOKUP($D94,'F Páros'!$A$7:$P$39,15))</f>
        <v>0</v>
      </c>
      <c r="D94" s="157">
        <v>10</v>
      </c>
      <c r="E94" s="450">
        <f>UPPER(IF($D94="","",VLOOKUP($D94,'F Páros'!$A$7:$P$39,5)))</f>
      </c>
      <c r="F94" s="441" t="str">
        <f>UPPER(IF($D94="","",VLOOKUP($D94,'F Páros'!$A$7:$P$39,2)))</f>
        <v>FÖLDESI</v>
      </c>
      <c r="G94" s="441" t="str">
        <f>IF($D94="","",VLOOKUP($D94,'F Páros'!$A$7:$P$39,3))</f>
        <v>Máté</v>
      </c>
      <c r="H94" s="451"/>
      <c r="I94" s="441">
        <f>IF($D94="","",VLOOKUP($D94,'F Páros'!$A$7:$P$39,4))</f>
        <v>0</v>
      </c>
      <c r="J94" s="311"/>
      <c r="K94" s="161"/>
      <c r="L94" s="163"/>
      <c r="M94" s="199"/>
      <c r="N94" s="316"/>
      <c r="O94" s="161"/>
      <c r="P94" s="163"/>
      <c r="Q94" s="161"/>
      <c r="R94" s="164"/>
      <c r="S94" s="167"/>
    </row>
    <row r="95" spans="1:19" s="38" customFormat="1" ht="9" customHeight="1">
      <c r="A95" s="276"/>
      <c r="B95" s="304"/>
      <c r="C95" s="304"/>
      <c r="D95" s="304"/>
      <c r="E95" s="450">
        <f>UPPER(IF($D94="","",VLOOKUP($D94,'F Páros'!$A$7:$P$33,11)))</f>
      </c>
      <c r="F95" s="441" t="str">
        <f>UPPER(IF($D94="","",VLOOKUP($D94,'F Páros'!$A$7:$P$33,8)))</f>
        <v>CSEH</v>
      </c>
      <c r="G95" s="441" t="str">
        <f>IF($D94="","",VLOOKUP($D94,'F Páros'!$A$7:$P$33,9))</f>
        <v>Márk</v>
      </c>
      <c r="H95" s="451"/>
      <c r="I95" s="441">
        <f>IF($D94="","",VLOOKUP($D94,'F Páros'!$A$7:$P$33,10))</f>
        <v>0</v>
      </c>
      <c r="J95" s="305"/>
      <c r="K95" s="161"/>
      <c r="L95" s="163"/>
      <c r="M95" s="279"/>
      <c r="N95" s="317"/>
      <c r="O95" s="161"/>
      <c r="P95" s="163"/>
      <c r="Q95" s="161"/>
      <c r="R95" s="164"/>
      <c r="S95" s="167"/>
    </row>
    <row r="96" spans="1:19" s="38" customFormat="1" ht="9" customHeight="1">
      <c r="A96" s="276"/>
      <c r="B96" s="170"/>
      <c r="C96" s="170"/>
      <c r="D96" s="170"/>
      <c r="E96" s="456"/>
      <c r="F96" s="452"/>
      <c r="G96" s="452"/>
      <c r="H96" s="453"/>
      <c r="I96" s="452"/>
      <c r="J96" s="314"/>
      <c r="K96" s="161"/>
      <c r="L96" s="163"/>
      <c r="M96" s="161"/>
      <c r="N96" s="306"/>
      <c r="O96" s="307" t="str">
        <f>UPPER(IF(OR(N97="a",N97="as"),M88,IF(OR(N97="b",N97="bs"),M104,)))</f>
        <v>PÁLL</v>
      </c>
      <c r="P96" s="163"/>
      <c r="Q96" s="161"/>
      <c r="R96" s="164"/>
      <c r="S96" s="167"/>
    </row>
    <row r="97" spans="1:19" s="38" customFormat="1" ht="9" customHeight="1">
      <c r="A97" s="276"/>
      <c r="B97" s="170"/>
      <c r="C97" s="170"/>
      <c r="D97" s="170"/>
      <c r="E97" s="456"/>
      <c r="F97" s="452"/>
      <c r="G97" s="452"/>
      <c r="H97" s="453"/>
      <c r="I97" s="452"/>
      <c r="J97" s="314"/>
      <c r="K97" s="161"/>
      <c r="L97" s="163"/>
      <c r="M97" s="173" t="s">
        <v>0</v>
      </c>
      <c r="N97" s="182" t="s">
        <v>335</v>
      </c>
      <c r="O97" s="309" t="str">
        <f>UPPER(IF(OR(N97="a",N97="as"),M89,IF(OR(N97="b",N97="bs"),M105,)))</f>
        <v>BALOGH</v>
      </c>
      <c r="P97" s="310"/>
      <c r="Q97" s="161"/>
      <c r="R97" s="164"/>
      <c r="S97" s="167"/>
    </row>
    <row r="98" spans="1:19" s="38" customFormat="1" ht="9" customHeight="1">
      <c r="A98" s="276">
        <v>21</v>
      </c>
      <c r="B98" s="379">
        <f>IF($D98="","",VLOOKUP($D98,'F Páros'!$A$7:$P$39,14))</f>
        <v>0</v>
      </c>
      <c r="C98" s="379">
        <f>IF($D98="","",VLOOKUP($D98,'F Páros'!$A$7:$P$39,15))</f>
        <v>0</v>
      </c>
      <c r="D98" s="157">
        <v>22</v>
      </c>
      <c r="E98" s="450">
        <f>UPPER(IF($D98="","",VLOOKUP($D98,'F Páros'!$A$7:$P$39,5)))</f>
      </c>
      <c r="F98" s="538" t="s">
        <v>303</v>
      </c>
      <c r="G98" s="441" t="str">
        <f>IF($D98="","",VLOOKUP($D98,'F Páros'!$A$7:$P$39,3))</f>
        <v>Zoltán</v>
      </c>
      <c r="H98" s="451"/>
      <c r="I98" s="441">
        <f>IF($D98="","",VLOOKUP($D98,'F Páros'!$A$7:$P$39,4))</f>
        <v>0</v>
      </c>
      <c r="J98" s="303"/>
      <c r="K98" s="161"/>
      <c r="L98" s="163"/>
      <c r="M98" s="161"/>
      <c r="N98" s="312"/>
      <c r="O98" s="161">
        <v>60</v>
      </c>
      <c r="P98" s="312"/>
      <c r="Q98" s="161"/>
      <c r="R98" s="164"/>
      <c r="S98" s="167"/>
    </row>
    <row r="99" spans="1:19" s="38" customFormat="1" ht="9" customHeight="1">
      <c r="A99" s="276"/>
      <c r="B99" s="304"/>
      <c r="C99" s="304"/>
      <c r="D99" s="304"/>
      <c r="E99" s="450">
        <f>UPPER(IF($D98="","",VLOOKUP($D98,'F Páros'!$A$7:$P$33,11)))</f>
      </c>
      <c r="F99" s="538" t="s">
        <v>336</v>
      </c>
      <c r="G99" s="441" t="str">
        <f>IF($D98="","",VLOOKUP($D98,'F Páros'!$A$7:$P$33,9))</f>
        <v>Donát</v>
      </c>
      <c r="H99" s="451"/>
      <c r="I99" s="441">
        <f>IF($D98="","",VLOOKUP($D98,'F Páros'!$A$7:$P$33,10))</f>
        <v>0</v>
      </c>
      <c r="J99" s="305"/>
      <c r="K99" s="154">
        <f>IF(J99="a",F98,IF(J99="b",F100,""))</f>
      </c>
      <c r="L99" s="163"/>
      <c r="M99" s="161"/>
      <c r="N99" s="312"/>
      <c r="O99" s="161"/>
      <c r="P99" s="312"/>
      <c r="Q99" s="161"/>
      <c r="R99" s="164"/>
      <c r="S99" s="167"/>
    </row>
    <row r="100" spans="1:19" s="38" customFormat="1" ht="9" customHeight="1">
      <c r="A100" s="276"/>
      <c r="B100" s="170"/>
      <c r="C100" s="170"/>
      <c r="D100" s="170"/>
      <c r="E100" s="456"/>
      <c r="F100" s="452"/>
      <c r="G100" s="452"/>
      <c r="H100" s="453"/>
      <c r="I100" s="452"/>
      <c r="J100" s="306"/>
      <c r="K100" s="307" t="str">
        <f>UPPER(IF(OR(J101="a",J101="as"),F98,IF(OR(J101="b",J101="bs"),F102,)))</f>
        <v>FENYŐSI</v>
      </c>
      <c r="L100" s="308"/>
      <c r="M100" s="161"/>
      <c r="N100" s="312"/>
      <c r="O100" s="161"/>
      <c r="P100" s="312"/>
      <c r="Q100" s="161"/>
      <c r="R100" s="164"/>
      <c r="S100" s="167"/>
    </row>
    <row r="101" spans="1:19" s="38" customFormat="1" ht="9" customHeight="1">
      <c r="A101" s="276"/>
      <c r="B101" s="170"/>
      <c r="C101" s="170"/>
      <c r="D101" s="170"/>
      <c r="E101" s="456"/>
      <c r="F101" s="452"/>
      <c r="G101" s="452"/>
      <c r="H101" s="453"/>
      <c r="I101" s="442" t="s">
        <v>0</v>
      </c>
      <c r="J101" s="182" t="s">
        <v>335</v>
      </c>
      <c r="K101" s="309" t="str">
        <f>UPPER(IF(OR(J101="a",J101="as"),F99,IF(OR(J101="b",J101="bs"),F103,)))</f>
        <v>VERES</v>
      </c>
      <c r="L101" s="310"/>
      <c r="M101" s="161"/>
      <c r="N101" s="312"/>
      <c r="O101" s="161"/>
      <c r="P101" s="312"/>
      <c r="Q101" s="161"/>
      <c r="R101" s="164"/>
      <c r="S101" s="167"/>
    </row>
    <row r="102" spans="1:19" s="38" customFormat="1" ht="9" customHeight="1">
      <c r="A102" s="276">
        <v>22</v>
      </c>
      <c r="B102" s="379">
        <f>IF($D102="","",VLOOKUP($D102,'F Páros'!$A$7:$P$39,14))</f>
        <v>0</v>
      </c>
      <c r="C102" s="379">
        <f>IF($D102="","",VLOOKUP($D102,'F Páros'!$A$7:$P$39,15))</f>
        <v>0</v>
      </c>
      <c r="D102" s="157">
        <v>18</v>
      </c>
      <c r="E102" s="450">
        <f>UPPER(IF($D102="","",VLOOKUP($D102,'F Páros'!$A$7:$P$39,5)))</f>
      </c>
      <c r="F102" s="441" t="str">
        <f>UPPER(IF($D102="","",VLOOKUP($D102,'F Páros'!$A$7:$P$39,2)))</f>
        <v>MOLNÁR</v>
      </c>
      <c r="G102" s="441" t="str">
        <f>IF($D102="","",VLOOKUP($D102,'F Páros'!$A$7:$P$39,3))</f>
        <v>Dániel</v>
      </c>
      <c r="H102" s="451"/>
      <c r="I102" s="441">
        <f>IF($D102="","",VLOOKUP($D102,'F Páros'!$A$7:$P$39,4))</f>
        <v>0</v>
      </c>
      <c r="J102" s="311"/>
      <c r="K102" s="161"/>
      <c r="L102" s="312"/>
      <c r="M102" s="199"/>
      <c r="N102" s="316"/>
      <c r="O102" s="161"/>
      <c r="P102" s="312"/>
      <c r="Q102" s="161"/>
      <c r="R102" s="164"/>
      <c r="S102" s="167"/>
    </row>
    <row r="103" spans="1:19" s="38" customFormat="1" ht="9" customHeight="1">
      <c r="A103" s="276"/>
      <c r="B103" s="304"/>
      <c r="C103" s="304"/>
      <c r="D103" s="304"/>
      <c r="E103" s="450">
        <f>UPPER(IF($D102="","",VLOOKUP($D102,'F Páros'!$A$7:$P$33,11)))</f>
      </c>
      <c r="F103" s="441" t="str">
        <f>UPPER(IF($D102="","",VLOOKUP($D102,'F Páros'!$A$7:$P$33,8)))</f>
        <v>SZIKLAI</v>
      </c>
      <c r="G103" s="441" t="str">
        <f>IF($D102="","",VLOOKUP($D102,'F Páros'!$A$7:$P$33,9))</f>
        <v>Kristóf</v>
      </c>
      <c r="H103" s="451"/>
      <c r="I103" s="441">
        <f>IF($D102="","",VLOOKUP($D102,'F Páros'!$A$7:$P$33,10))</f>
        <v>0</v>
      </c>
      <c r="J103" s="305"/>
      <c r="K103" s="161"/>
      <c r="L103" s="312"/>
      <c r="M103" s="279"/>
      <c r="N103" s="317"/>
      <c r="O103" s="161"/>
      <c r="P103" s="312"/>
      <c r="Q103" s="161"/>
      <c r="R103" s="164"/>
      <c r="S103" s="167"/>
    </row>
    <row r="104" spans="1:19" s="38" customFormat="1" ht="9" customHeight="1">
      <c r="A104" s="276"/>
      <c r="B104" s="170"/>
      <c r="C104" s="170"/>
      <c r="D104" s="180"/>
      <c r="E104" s="457"/>
      <c r="F104" s="452"/>
      <c r="G104" s="452"/>
      <c r="H104" s="453"/>
      <c r="I104" s="452"/>
      <c r="J104" s="314"/>
      <c r="K104" s="161"/>
      <c r="L104" s="306"/>
      <c r="M104" s="307" t="str">
        <f>UPPER(IF(OR(L105="a",L105="as"),K100,IF(OR(L105="b",L105="bs"),K108,)))</f>
        <v>FENYŐSI</v>
      </c>
      <c r="N104" s="312"/>
      <c r="O104" s="161"/>
      <c r="P104" s="312"/>
      <c r="Q104" s="161"/>
      <c r="R104" s="164"/>
      <c r="S104" s="167"/>
    </row>
    <row r="105" spans="1:19" s="38" customFormat="1" ht="9" customHeight="1">
      <c r="A105" s="276"/>
      <c r="B105" s="170"/>
      <c r="C105" s="170"/>
      <c r="D105" s="180"/>
      <c r="E105" s="457"/>
      <c r="F105" s="452"/>
      <c r="G105" s="452"/>
      <c r="H105" s="453"/>
      <c r="I105" s="452"/>
      <c r="J105" s="314"/>
      <c r="K105" s="173" t="s">
        <v>0</v>
      </c>
      <c r="L105" s="182" t="s">
        <v>335</v>
      </c>
      <c r="M105" s="309" t="str">
        <f>UPPER(IF(OR(L105="a",L105="as"),K101,IF(OR(L105="b",L105="bs"),K109,)))</f>
        <v>VERES</v>
      </c>
      <c r="N105" s="305"/>
      <c r="O105" s="161"/>
      <c r="P105" s="312"/>
      <c r="Q105" s="161"/>
      <c r="R105" s="164"/>
      <c r="S105" s="167"/>
    </row>
    <row r="106" spans="1:19" s="38" customFormat="1" ht="9" customHeight="1">
      <c r="A106" s="315">
        <v>23</v>
      </c>
      <c r="B106" s="379">
        <f>IF($D106="","",VLOOKUP($D106,'F Páros'!$A$7:$P$39,14))</f>
      </c>
      <c r="C106" s="379">
        <f>IF($D106="","",VLOOKUP($D106,'F Páros'!$A$7:$P$39,15))</f>
      </c>
      <c r="D106" s="157"/>
      <c r="E106" s="450">
        <f>UPPER(IF($D106="","",VLOOKUP($D106,'F Páros'!$A$7:$P$39,5)))</f>
      </c>
      <c r="F106" s="538" t="s">
        <v>312</v>
      </c>
      <c r="G106" s="441">
        <f>IF($D106="","",VLOOKUP($D106,'F Páros'!$A$7:$P$39,3))</f>
      </c>
      <c r="H106" s="451"/>
      <c r="I106" s="441">
        <f>IF($D106="","",VLOOKUP($D106,'F Páros'!$A$7:$P$39,4))</f>
      </c>
      <c r="J106" s="303"/>
      <c r="K106" s="161"/>
      <c r="L106" s="312"/>
      <c r="M106" s="161" t="s">
        <v>348</v>
      </c>
      <c r="N106" s="163"/>
      <c r="O106" s="199"/>
      <c r="P106" s="312"/>
      <c r="Q106" s="161"/>
      <c r="R106" s="164"/>
      <c r="S106" s="167"/>
    </row>
    <row r="107" spans="1:19" s="38" customFormat="1" ht="9" customHeight="1">
      <c r="A107" s="276"/>
      <c r="B107" s="304"/>
      <c r="C107" s="304"/>
      <c r="D107" s="304"/>
      <c r="E107" s="450">
        <f>UPPER(IF($D106="","",VLOOKUP($D106,'F Páros'!$A$7:$P$33,11)))</f>
      </c>
      <c r="F107" s="538" t="s">
        <v>312</v>
      </c>
      <c r="G107" s="441">
        <f>IF($D106="","",VLOOKUP($D106,'F Páros'!$A$7:$P$33,9))</f>
      </c>
      <c r="H107" s="451"/>
      <c r="I107" s="441">
        <f>IF($D106="","",VLOOKUP($D106,'F Páros'!$A$7:$P$33,10))</f>
      </c>
      <c r="J107" s="305"/>
      <c r="K107" s="154">
        <f>IF(J107="a",F106,IF(J107="b",F108,""))</f>
      </c>
      <c r="L107" s="312"/>
      <c r="M107" s="161"/>
      <c r="N107" s="163"/>
      <c r="O107" s="161"/>
      <c r="P107" s="312"/>
      <c r="Q107" s="161"/>
      <c r="R107" s="164"/>
      <c r="S107" s="167"/>
    </row>
    <row r="108" spans="1:19" s="38" customFormat="1" ht="9" customHeight="1">
      <c r="A108" s="276"/>
      <c r="B108" s="170"/>
      <c r="C108" s="170"/>
      <c r="D108" s="180"/>
      <c r="E108" s="457"/>
      <c r="F108" s="452"/>
      <c r="G108" s="452"/>
      <c r="H108" s="453"/>
      <c r="I108" s="452"/>
      <c r="J108" s="306"/>
      <c r="K108" s="307" t="str">
        <f>UPPER(IF(OR(J109="a",J109="as"),F106,IF(OR(J109="b",J109="bs"),F110,)))</f>
        <v>BÜKK</v>
      </c>
      <c r="L108" s="316"/>
      <c r="M108" s="161"/>
      <c r="N108" s="163"/>
      <c r="O108" s="161"/>
      <c r="P108" s="312"/>
      <c r="Q108" s="161"/>
      <c r="R108" s="164"/>
      <c r="S108" s="167"/>
    </row>
    <row r="109" spans="1:19" s="38" customFormat="1" ht="9" customHeight="1">
      <c r="A109" s="276"/>
      <c r="B109" s="170"/>
      <c r="C109" s="170"/>
      <c r="D109" s="180"/>
      <c r="E109" s="457"/>
      <c r="F109" s="452"/>
      <c r="G109" s="452"/>
      <c r="H109" s="453"/>
      <c r="I109" s="442" t="s">
        <v>0</v>
      </c>
      <c r="J109" s="182" t="s">
        <v>334</v>
      </c>
      <c r="K109" s="309" t="str">
        <f>UPPER(IF(OR(J109="a",J109="as"),F107,IF(OR(J109="b",J109="bs"),F111,)))</f>
        <v>TOBAK</v>
      </c>
      <c r="L109" s="305"/>
      <c r="M109" s="161"/>
      <c r="N109" s="163"/>
      <c r="O109" s="161"/>
      <c r="P109" s="312"/>
      <c r="Q109" s="161"/>
      <c r="R109" s="164"/>
      <c r="S109" s="167"/>
    </row>
    <row r="110" spans="1:19" s="38" customFormat="1" ht="9" customHeight="1">
      <c r="A110" s="301">
        <v>24</v>
      </c>
      <c r="B110" s="379">
        <f>IF($D110="","",VLOOKUP($D110,'F Páros'!$A$7:$P$39,14))</f>
        <v>0</v>
      </c>
      <c r="C110" s="379">
        <f>IF($D110="","",VLOOKUP($D110,'F Páros'!$A$7:$P$39,15))</f>
        <v>0</v>
      </c>
      <c r="D110" s="157">
        <v>16</v>
      </c>
      <c r="E110" s="475">
        <f>UPPER(IF($D110="","",VLOOKUP($D110,'F Páros'!$A$7:$P$39,5)))</f>
      </c>
      <c r="F110" s="476" t="str">
        <f>UPPER(IF($D110="","",VLOOKUP($D110,'F Páros'!$A$7:$P$39,2)))</f>
        <v>BÜKK</v>
      </c>
      <c r="G110" s="476" t="str">
        <f>IF($D110="","",VLOOKUP($D110,'F Páros'!$A$7:$P$39,3))</f>
        <v>Adrián</v>
      </c>
      <c r="H110" s="477"/>
      <c r="I110" s="476">
        <f>IF($D110="","",VLOOKUP($D110,'F Páros'!$A$7:$P$39,4))</f>
        <v>0</v>
      </c>
      <c r="J110" s="311"/>
      <c r="K110" s="161"/>
      <c r="L110" s="163"/>
      <c r="M110" s="199"/>
      <c r="N110" s="308"/>
      <c r="O110" s="161"/>
      <c r="P110" s="312"/>
      <c r="Q110" s="161"/>
      <c r="R110" s="164"/>
      <c r="S110" s="167"/>
    </row>
    <row r="111" spans="1:19" s="38" customFormat="1" ht="9" customHeight="1">
      <c r="A111" s="276"/>
      <c r="B111" s="304"/>
      <c r="C111" s="304"/>
      <c r="D111" s="304"/>
      <c r="E111" s="475">
        <f>UPPER(IF($D110="","",VLOOKUP($D110,'F Páros'!$A$7:$P$33,11)))</f>
      </c>
      <c r="F111" s="476" t="str">
        <f>UPPER(IF($D110="","",VLOOKUP($D110,'F Páros'!$A$7:$P$33,8)))</f>
        <v>TOBAK</v>
      </c>
      <c r="G111" s="476" t="str">
        <f>IF($D110="","",VLOOKUP($D110,'F Páros'!$A$7:$P$33,9))</f>
        <v>Botond</v>
      </c>
      <c r="H111" s="477"/>
      <c r="I111" s="476">
        <f>IF($D110="","",VLOOKUP($D110,'F Páros'!$A$7:$P$33,10))</f>
        <v>0</v>
      </c>
      <c r="J111" s="305"/>
      <c r="K111" s="161"/>
      <c r="L111" s="163"/>
      <c r="M111" s="279"/>
      <c r="N111" s="313"/>
      <c r="O111" s="161"/>
      <c r="P111" s="312"/>
      <c r="Q111" s="161"/>
      <c r="R111" s="164"/>
      <c r="S111" s="167"/>
    </row>
    <row r="112" spans="1:19" s="38" customFormat="1" ht="9" customHeight="1">
      <c r="A112" s="276"/>
      <c r="B112" s="170"/>
      <c r="C112" s="170"/>
      <c r="D112" s="180"/>
      <c r="E112" s="457"/>
      <c r="F112" s="452"/>
      <c r="G112" s="452"/>
      <c r="H112" s="453"/>
      <c r="I112" s="452"/>
      <c r="J112" s="314"/>
      <c r="K112" s="161"/>
      <c r="L112" s="163"/>
      <c r="M112" s="161"/>
      <c r="N112" s="163"/>
      <c r="O112" s="163"/>
      <c r="P112" s="306"/>
      <c r="Q112" s="307" t="str">
        <f>UPPER(IF(OR(P113="a",P113="as"),O96,IF(OR(P113="b",P113="bs"),O128,)))</f>
        <v>PÁLL</v>
      </c>
      <c r="R112" s="318"/>
      <c r="S112" s="167"/>
    </row>
    <row r="113" spans="1:19" s="38" customFormat="1" ht="9" customHeight="1">
      <c r="A113" s="276"/>
      <c r="B113" s="170"/>
      <c r="C113" s="170"/>
      <c r="D113" s="180"/>
      <c r="E113" s="457"/>
      <c r="F113" s="452"/>
      <c r="G113" s="452"/>
      <c r="H113" s="453"/>
      <c r="I113" s="452"/>
      <c r="J113" s="314"/>
      <c r="K113" s="161"/>
      <c r="L113" s="163"/>
      <c r="M113" s="161"/>
      <c r="N113" s="163"/>
      <c r="O113" s="173" t="s">
        <v>0</v>
      </c>
      <c r="P113" s="182" t="s">
        <v>335</v>
      </c>
      <c r="Q113" s="309" t="str">
        <f>UPPER(IF(OR(P113="a",P113="as"),O97,IF(OR(P113="b",P113="bs"),O129,)))</f>
        <v>BALOGH</v>
      </c>
      <c r="R113" s="319"/>
      <c r="S113" s="167"/>
    </row>
    <row r="114" spans="1:19" s="38" customFormat="1" ht="9" customHeight="1">
      <c r="A114" s="301">
        <v>25</v>
      </c>
      <c r="B114" s="379">
        <f>IF($D114="","",VLOOKUP($D114,'F Páros'!$A$7:$P$39,14))</f>
        <v>0</v>
      </c>
      <c r="C114" s="379">
        <f>IF($D114="","",VLOOKUP($D114,'F Páros'!$A$7:$P$39,15))</f>
        <v>0</v>
      </c>
      <c r="D114" s="157">
        <v>9</v>
      </c>
      <c r="E114" s="475">
        <f>UPPER(IF($D114="","",VLOOKUP($D114,'F Páros'!$A$7:$P$39,5)))</f>
      </c>
      <c r="F114" s="476" t="str">
        <f>UPPER(IF($D114="","",VLOOKUP($D114,'F Páros'!$A$7:$P$39,2)))</f>
        <v>KERKAI</v>
      </c>
      <c r="G114" s="476" t="str">
        <f>IF($D114="","",VLOOKUP($D114,'F Páros'!$A$7:$P$39,3))</f>
        <v>Alex</v>
      </c>
      <c r="H114" s="477"/>
      <c r="I114" s="476">
        <f>IF($D114="","",VLOOKUP($D114,'F Páros'!$A$7:$P$39,4))</f>
        <v>0</v>
      </c>
      <c r="J114" s="303"/>
      <c r="K114" s="161"/>
      <c r="L114" s="163"/>
      <c r="M114" s="161"/>
      <c r="N114" s="163"/>
      <c r="O114" s="161"/>
      <c r="P114" s="312"/>
      <c r="Q114" s="199">
        <v>64</v>
      </c>
      <c r="R114" s="164"/>
      <c r="S114" s="167"/>
    </row>
    <row r="115" spans="1:19" s="38" customFormat="1" ht="9" customHeight="1">
      <c r="A115" s="276"/>
      <c r="B115" s="304"/>
      <c r="C115" s="304"/>
      <c r="D115" s="304"/>
      <c r="E115" s="475">
        <f>UPPER(IF($D114="","",VLOOKUP($D114,'F Páros'!$A$7:$P$33,11)))</f>
      </c>
      <c r="F115" s="476" t="str">
        <f>UPPER(IF($D114="","",VLOOKUP($D114,'F Páros'!$A$7:$P$33,8)))</f>
        <v>TÓTH</v>
      </c>
      <c r="G115" s="476" t="str">
        <f>IF($D114="","",VLOOKUP($D114,'F Páros'!$A$7:$P$33,9))</f>
        <v>Benett</v>
      </c>
      <c r="H115" s="477"/>
      <c r="I115" s="476">
        <f>IF($D114="","",VLOOKUP($D114,'F Páros'!$A$7:$P$33,10))</f>
        <v>0</v>
      </c>
      <c r="J115" s="305"/>
      <c r="K115" s="154">
        <f>IF(J115="a",F114,IF(J115="b",F116,""))</f>
      </c>
      <c r="L115" s="163"/>
      <c r="M115" s="161"/>
      <c r="N115" s="163"/>
      <c r="O115" s="161"/>
      <c r="P115" s="312"/>
      <c r="Q115" s="279"/>
      <c r="R115" s="320"/>
      <c r="S115" s="167"/>
    </row>
    <row r="116" spans="1:19" s="38" customFormat="1" ht="9" customHeight="1">
      <c r="A116" s="276"/>
      <c r="B116" s="170"/>
      <c r="C116" s="170"/>
      <c r="D116" s="180"/>
      <c r="E116" s="457"/>
      <c r="F116" s="452"/>
      <c r="G116" s="452"/>
      <c r="H116" s="453"/>
      <c r="I116" s="452"/>
      <c r="J116" s="306"/>
      <c r="K116" s="307" t="str">
        <f>UPPER(IF(OR(J117="a",J117="as"),F114,IF(OR(J117="b",J117="bs"),F118,)))</f>
        <v>BECSER</v>
      </c>
      <c r="L116" s="308"/>
      <c r="M116" s="161"/>
      <c r="N116" s="163"/>
      <c r="O116" s="161"/>
      <c r="P116" s="312"/>
      <c r="Q116" s="161"/>
      <c r="R116" s="164"/>
      <c r="S116" s="167"/>
    </row>
    <row r="117" spans="1:19" s="38" customFormat="1" ht="9" customHeight="1">
      <c r="A117" s="276"/>
      <c r="B117" s="170"/>
      <c r="C117" s="170"/>
      <c r="D117" s="180"/>
      <c r="E117" s="457"/>
      <c r="F117" s="452"/>
      <c r="G117" s="452"/>
      <c r="H117" s="453"/>
      <c r="I117" s="442" t="s">
        <v>0</v>
      </c>
      <c r="J117" s="182" t="s">
        <v>334</v>
      </c>
      <c r="K117" s="309" t="str">
        <f>UPPER(IF(OR(J117="a",J117="as"),F115,IF(OR(J117="b",J117="bs"),F119,)))</f>
        <v>NAGY</v>
      </c>
      <c r="L117" s="310"/>
      <c r="M117" s="161"/>
      <c r="N117" s="163"/>
      <c r="O117" s="161"/>
      <c r="P117" s="312"/>
      <c r="Q117" s="161"/>
      <c r="R117" s="164"/>
      <c r="S117" s="167"/>
    </row>
    <row r="118" spans="1:19" s="38" customFormat="1" ht="9" customHeight="1">
      <c r="A118" s="276">
        <v>26</v>
      </c>
      <c r="B118" s="379">
        <f>IF($D118="","",VLOOKUP($D118,'F Páros'!$A$7:$P$39,14))</f>
        <v>0</v>
      </c>
      <c r="C118" s="379">
        <f>IF($D118="","",VLOOKUP($D118,'F Páros'!$A$7:$P$39,15))</f>
        <v>0</v>
      </c>
      <c r="D118" s="157">
        <v>20</v>
      </c>
      <c r="E118" s="450">
        <f>UPPER(IF($D118="","",VLOOKUP($D118,'F Páros'!$A$7:$P$39,5)))</f>
      </c>
      <c r="F118" s="441" t="str">
        <f>UPPER(IF($D118="","",VLOOKUP($D118,'F Páros'!$A$7:$P$39,2)))</f>
        <v>BECSER</v>
      </c>
      <c r="G118" s="441" t="str">
        <f>IF($D118="","",VLOOKUP($D118,'F Páros'!$A$7:$P$39,3))</f>
        <v>Dominik</v>
      </c>
      <c r="H118" s="451"/>
      <c r="I118" s="441">
        <f>IF($D118="","",VLOOKUP($D118,'F Páros'!$A$7:$P$39,4))</f>
        <v>0</v>
      </c>
      <c r="J118" s="311"/>
      <c r="K118" s="161">
        <v>64</v>
      </c>
      <c r="L118" s="312"/>
      <c r="M118" s="199"/>
      <c r="N118" s="308"/>
      <c r="O118" s="161"/>
      <c r="P118" s="312"/>
      <c r="Q118" s="161"/>
      <c r="R118" s="164"/>
      <c r="S118" s="167"/>
    </row>
    <row r="119" spans="1:19" s="38" customFormat="1" ht="9" customHeight="1">
      <c r="A119" s="276"/>
      <c r="B119" s="304"/>
      <c r="C119" s="304"/>
      <c r="D119" s="304"/>
      <c r="E119" s="450">
        <f>UPPER(IF($D118="","",VLOOKUP($D118,'F Páros'!$A$7:$P$33,11)))</f>
      </c>
      <c r="F119" s="441" t="str">
        <f>UPPER(IF($D118="","",VLOOKUP($D118,'F Páros'!$A$7:$P$33,8)))</f>
        <v>NAGY</v>
      </c>
      <c r="G119" s="441" t="str">
        <f>IF($D118="","",VLOOKUP($D118,'F Páros'!$A$7:$P$33,9))</f>
        <v>Milán</v>
      </c>
      <c r="H119" s="451"/>
      <c r="I119" s="441">
        <f>IF($D118="","",VLOOKUP($D118,'F Páros'!$A$7:$P$33,10))</f>
        <v>0</v>
      </c>
      <c r="J119" s="305"/>
      <c r="K119" s="161"/>
      <c r="L119" s="312"/>
      <c r="M119" s="279"/>
      <c r="N119" s="313"/>
      <c r="O119" s="161"/>
      <c r="P119" s="312"/>
      <c r="Q119" s="161"/>
      <c r="R119" s="164"/>
      <c r="S119" s="167"/>
    </row>
    <row r="120" spans="1:19" s="38" customFormat="1" ht="9" customHeight="1">
      <c r="A120" s="276"/>
      <c r="B120" s="170"/>
      <c r="C120" s="170"/>
      <c r="D120" s="180"/>
      <c r="E120" s="457"/>
      <c r="F120" s="452"/>
      <c r="G120" s="452"/>
      <c r="H120" s="453"/>
      <c r="I120" s="452"/>
      <c r="J120" s="314"/>
      <c r="K120" s="161"/>
      <c r="L120" s="306"/>
      <c r="M120" s="307" t="str">
        <f>UPPER(IF(OR(L121="a",L121="as"),K116,IF(OR(L121="b",L121="bs"),K124,)))</f>
        <v>BECSER</v>
      </c>
      <c r="N120" s="163"/>
      <c r="O120" s="161"/>
      <c r="P120" s="312"/>
      <c r="Q120" s="161"/>
      <c r="R120" s="164"/>
      <c r="S120" s="167"/>
    </row>
    <row r="121" spans="1:19" s="38" customFormat="1" ht="9" customHeight="1">
      <c r="A121" s="276"/>
      <c r="B121" s="170"/>
      <c r="C121" s="170"/>
      <c r="D121" s="180"/>
      <c r="E121" s="457"/>
      <c r="F121" s="452"/>
      <c r="G121" s="452"/>
      <c r="H121" s="453"/>
      <c r="I121" s="452"/>
      <c r="J121" s="314"/>
      <c r="K121" s="173" t="s">
        <v>0</v>
      </c>
      <c r="L121" s="182" t="s">
        <v>335</v>
      </c>
      <c r="M121" s="309" t="str">
        <f>UPPER(IF(OR(L121="a",L121="as"),K117,IF(OR(L121="b",L121="bs"),K125,)))</f>
        <v>NAGY</v>
      </c>
      <c r="N121" s="310"/>
      <c r="O121" s="161"/>
      <c r="P121" s="312"/>
      <c r="Q121" s="161"/>
      <c r="R121" s="164"/>
      <c r="S121" s="167"/>
    </row>
    <row r="122" spans="1:19" s="38" customFormat="1" ht="9" customHeight="1">
      <c r="A122" s="315">
        <v>27</v>
      </c>
      <c r="B122" s="379">
        <f>IF($D122="","",VLOOKUP($D122,'F Páros'!$A$7:$P$39,14))</f>
        <v>0</v>
      </c>
      <c r="C122" s="379">
        <f>IF($D122="","",VLOOKUP($D122,'F Páros'!$A$7:$P$39,15))</f>
        <v>0</v>
      </c>
      <c r="D122" s="157">
        <v>3</v>
      </c>
      <c r="E122" s="450">
        <f>UPPER(IF($D122="","",VLOOKUP($D122,'F Páros'!$A$7:$P$39,5)))</f>
      </c>
      <c r="F122" s="441" t="str">
        <f>UPPER(IF($D122="","",VLOOKUP($D122,'F Páros'!$A$7:$P$39,2)))</f>
        <v>STUBNYA</v>
      </c>
      <c r="G122" s="441" t="str">
        <f>IF($D122="","",VLOOKUP($D122,'F Páros'!$A$7:$P$39,3))</f>
        <v>János</v>
      </c>
      <c r="H122" s="451"/>
      <c r="I122" s="441">
        <f>IF($D122="","",VLOOKUP($D122,'F Páros'!$A$7:$P$39,4))</f>
        <v>0</v>
      </c>
      <c r="J122" s="303"/>
      <c r="K122" s="161"/>
      <c r="L122" s="312"/>
      <c r="M122" s="161">
        <v>60</v>
      </c>
      <c r="N122" s="312"/>
      <c r="O122" s="199"/>
      <c r="P122" s="312"/>
      <c r="Q122" s="161"/>
      <c r="R122" s="164"/>
      <c r="S122" s="167"/>
    </row>
    <row r="123" spans="1:19" s="38" customFormat="1" ht="9" customHeight="1">
      <c r="A123" s="276"/>
      <c r="B123" s="304"/>
      <c r="C123" s="304"/>
      <c r="D123" s="304"/>
      <c r="E123" s="450">
        <f>UPPER(IF($D122="","",VLOOKUP($D122,'F Páros'!$A$7:$P$33,11)))</f>
      </c>
      <c r="F123" s="441" t="str">
        <f>UPPER(IF($D122="","",VLOOKUP($D122,'F Páros'!$A$7:$P$33,8)))</f>
        <v>VÁMOSI</v>
      </c>
      <c r="G123" s="441" t="str">
        <f>IF($D122="","",VLOOKUP($D122,'F Páros'!$A$7:$P$33,9))</f>
        <v>Boldizsár</v>
      </c>
      <c r="H123" s="451"/>
      <c r="I123" s="441">
        <f>IF($D122="","",VLOOKUP($D122,'F Páros'!$A$7:$P$33,10))</f>
        <v>0</v>
      </c>
      <c r="J123" s="305"/>
      <c r="K123" s="154">
        <f>IF(J123="a",F122,IF(J123="b",F124,""))</f>
      </c>
      <c r="L123" s="312"/>
      <c r="M123" s="161"/>
      <c r="N123" s="312"/>
      <c r="O123" s="161"/>
      <c r="P123" s="312"/>
      <c r="Q123" s="161"/>
      <c r="R123" s="164"/>
      <c r="S123" s="167"/>
    </row>
    <row r="124" spans="1:19" s="38" customFormat="1" ht="9" customHeight="1">
      <c r="A124" s="276"/>
      <c r="B124" s="170"/>
      <c r="C124" s="170"/>
      <c r="D124" s="170"/>
      <c r="E124" s="456"/>
      <c r="F124" s="452"/>
      <c r="G124" s="452"/>
      <c r="H124" s="453"/>
      <c r="I124" s="452"/>
      <c r="J124" s="306"/>
      <c r="K124" s="307" t="str">
        <f>UPPER(IF(OR(J125="a",J125="as"),F122,IF(OR(J125="b",J125="bs"),F126,)))</f>
        <v>STUBNYA</v>
      </c>
      <c r="L124" s="316"/>
      <c r="M124" s="161"/>
      <c r="N124" s="312"/>
      <c r="O124" s="161"/>
      <c r="P124" s="312"/>
      <c r="Q124" s="161"/>
      <c r="R124" s="164"/>
      <c r="S124" s="167"/>
    </row>
    <row r="125" spans="1:19" s="38" customFormat="1" ht="9" customHeight="1">
      <c r="A125" s="276"/>
      <c r="B125" s="170"/>
      <c r="C125" s="170"/>
      <c r="D125" s="170"/>
      <c r="E125" s="456"/>
      <c r="F125" s="452"/>
      <c r="G125" s="452"/>
      <c r="H125" s="453"/>
      <c r="I125" s="442" t="s">
        <v>0</v>
      </c>
      <c r="J125" s="182" t="s">
        <v>335</v>
      </c>
      <c r="K125" s="309" t="str">
        <f>UPPER(IF(OR(J125="a",J125="as"),F123,IF(OR(J125="b",J125="bs"),F127,)))</f>
        <v>VÁMOSI</v>
      </c>
      <c r="L125" s="305"/>
      <c r="M125" s="161"/>
      <c r="N125" s="312"/>
      <c r="O125" s="161"/>
      <c r="P125" s="312"/>
      <c r="Q125" s="161"/>
      <c r="R125" s="164"/>
      <c r="S125" s="167"/>
    </row>
    <row r="126" spans="1:19" s="38" customFormat="1" ht="9" customHeight="1">
      <c r="A126" s="276">
        <v>28</v>
      </c>
      <c r="B126" s="379">
        <f>IF($D126="","",VLOOKUP($D126,'F Páros'!$A$7:$P$39,14))</f>
      </c>
      <c r="C126" s="379">
        <f>IF($D126="","",VLOOKUP($D126,'F Páros'!$A$7:$P$39,15))</f>
      </c>
      <c r="D126" s="157"/>
      <c r="E126" s="450">
        <f>UPPER(IF($D126="","",VLOOKUP($D126,'F Páros'!$A$7:$P$39,5)))</f>
      </c>
      <c r="F126" s="538" t="s">
        <v>312</v>
      </c>
      <c r="G126" s="441">
        <f>IF($D126="","",VLOOKUP($D126,'F Páros'!$A$7:$P$39,3))</f>
      </c>
      <c r="H126" s="451"/>
      <c r="I126" s="441">
        <f>IF($D126="","",VLOOKUP($D126,'F Páros'!$A$7:$P$39,4))</f>
      </c>
      <c r="J126" s="311"/>
      <c r="K126" s="161"/>
      <c r="L126" s="163"/>
      <c r="M126" s="199"/>
      <c r="N126" s="316"/>
      <c r="O126" s="161"/>
      <c r="P126" s="312"/>
      <c r="Q126" s="161"/>
      <c r="R126" s="164"/>
      <c r="S126" s="167"/>
    </row>
    <row r="127" spans="1:19" s="38" customFormat="1" ht="9" customHeight="1">
      <c r="A127" s="276"/>
      <c r="B127" s="304"/>
      <c r="C127" s="304"/>
      <c r="D127" s="304"/>
      <c r="E127" s="450">
        <f>UPPER(IF($D126="","",VLOOKUP($D126,'F Páros'!$A$7:$P$33,11)))</f>
      </c>
      <c r="F127" s="538" t="s">
        <v>312</v>
      </c>
      <c r="G127" s="441">
        <f>IF($D126="","",VLOOKUP($D126,'F Páros'!$A$7:$P$33,9))</f>
      </c>
      <c r="H127" s="451"/>
      <c r="I127" s="441">
        <f>IF($D126="","",VLOOKUP($D126,'F Páros'!$A$7:$P$33,10))</f>
      </c>
      <c r="J127" s="305"/>
      <c r="K127" s="161"/>
      <c r="L127" s="163"/>
      <c r="M127" s="279"/>
      <c r="N127" s="317"/>
      <c r="O127" s="161"/>
      <c r="P127" s="312"/>
      <c r="Q127" s="161"/>
      <c r="R127" s="164"/>
      <c r="S127" s="167"/>
    </row>
    <row r="128" spans="1:19" s="38" customFormat="1" ht="9" customHeight="1">
      <c r="A128" s="276"/>
      <c r="B128" s="170"/>
      <c r="C128" s="170"/>
      <c r="D128" s="170"/>
      <c r="E128" s="456"/>
      <c r="F128" s="452"/>
      <c r="G128" s="452"/>
      <c r="H128" s="453"/>
      <c r="I128" s="452"/>
      <c r="J128" s="314"/>
      <c r="K128" s="161"/>
      <c r="L128" s="163"/>
      <c r="M128" s="161"/>
      <c r="N128" s="306"/>
      <c r="O128" s="307" t="str">
        <f>UPPER(IF(OR(N129="a",N129="as"),M120,IF(OR(N129="b",N129="bs"),M136,)))</f>
        <v>JAKÓCS</v>
      </c>
      <c r="P128" s="312"/>
      <c r="Q128" s="161"/>
      <c r="R128" s="164"/>
      <c r="S128" s="167"/>
    </row>
    <row r="129" spans="1:19" s="38" customFormat="1" ht="9" customHeight="1">
      <c r="A129" s="276"/>
      <c r="B129" s="170"/>
      <c r="C129" s="170"/>
      <c r="D129" s="170"/>
      <c r="E129" s="456"/>
      <c r="F129" s="452"/>
      <c r="G129" s="452"/>
      <c r="H129" s="453"/>
      <c r="I129" s="452"/>
      <c r="J129" s="314"/>
      <c r="K129" s="161"/>
      <c r="L129" s="163"/>
      <c r="M129" s="173" t="s">
        <v>0</v>
      </c>
      <c r="N129" s="182" t="s">
        <v>334</v>
      </c>
      <c r="O129" s="309" t="str">
        <f>UPPER(IF(OR(N129="a",N129="as"),M121,IF(OR(N129="b",N129="bs"),M137,)))</f>
        <v>NÁDASY</v>
      </c>
      <c r="P129" s="305"/>
      <c r="Q129" s="161"/>
      <c r="R129" s="164"/>
      <c r="S129" s="167"/>
    </row>
    <row r="130" spans="1:19" s="38" customFormat="1" ht="9" customHeight="1">
      <c r="A130" s="315">
        <v>29</v>
      </c>
      <c r="B130" s="379">
        <f>IF($D130="","",VLOOKUP($D130,'F Páros'!$A$7:$P$39,14))</f>
        <v>0</v>
      </c>
      <c r="C130" s="379">
        <f>IF($D130="","",VLOOKUP($D130,'F Páros'!$A$7:$P$39,15))</f>
        <v>0</v>
      </c>
      <c r="D130" s="157">
        <v>4</v>
      </c>
      <c r="E130" s="450">
        <f>UPPER(IF($D130="","",VLOOKUP($D130,'F Páros'!$A$7:$P$39,5)))</f>
      </c>
      <c r="F130" s="441" t="str">
        <f>UPPER(IF($D130="","",VLOOKUP($D130,'F Páros'!$A$7:$P$39,2)))</f>
        <v>SZALAY</v>
      </c>
      <c r="G130" s="441" t="str">
        <f>IF($D130="","",VLOOKUP($D130,'F Páros'!$A$7:$P$39,3))</f>
        <v>Szabolcs</v>
      </c>
      <c r="H130" s="451"/>
      <c r="I130" s="441">
        <f>IF($D130="","",VLOOKUP($D130,'F Páros'!$A$7:$P$39,4))</f>
        <v>0</v>
      </c>
      <c r="J130" s="303"/>
      <c r="K130" s="161"/>
      <c r="L130" s="163"/>
      <c r="M130" s="161"/>
      <c r="N130" s="312"/>
      <c r="O130" s="161"/>
      <c r="P130" s="163"/>
      <c r="Q130" s="161"/>
      <c r="R130" s="164"/>
      <c r="S130" s="167"/>
    </row>
    <row r="131" spans="1:19" s="38" customFormat="1" ht="9" customHeight="1">
      <c r="A131" s="276"/>
      <c r="B131" s="304"/>
      <c r="C131" s="304"/>
      <c r="D131" s="304"/>
      <c r="E131" s="450">
        <f>UPPER(IF($D130="","",VLOOKUP($D130,'F Páros'!$A$7:$P$33,11)))</f>
      </c>
      <c r="F131" s="441" t="str">
        <f>UPPER(IF($D130="","",VLOOKUP($D130,'F Páros'!$A$7:$P$33,8)))</f>
        <v>PÉTERFAY</v>
      </c>
      <c r="G131" s="441" t="str">
        <f>IF($D130="","",VLOOKUP($D130,'F Páros'!$A$7:$P$33,9))</f>
        <v>Marcell</v>
      </c>
      <c r="H131" s="451"/>
      <c r="I131" s="441">
        <f>IF($D130="","",VLOOKUP($D130,'F Páros'!$A$7:$P$33,10))</f>
        <v>0</v>
      </c>
      <c r="J131" s="305"/>
      <c r="K131" s="154">
        <f>IF(J131="a",F130,IF(J131="b",F132,""))</f>
      </c>
      <c r="L131" s="163"/>
      <c r="M131" s="161"/>
      <c r="N131" s="312"/>
      <c r="O131" s="161"/>
      <c r="P131" s="163"/>
      <c r="Q131" s="161"/>
      <c r="R131" s="164"/>
      <c r="S131" s="167"/>
    </row>
    <row r="132" spans="1:19" s="38" customFormat="1" ht="9" customHeight="1">
      <c r="A132" s="276"/>
      <c r="B132" s="170"/>
      <c r="C132" s="170"/>
      <c r="D132" s="180"/>
      <c r="E132" s="457"/>
      <c r="F132" s="452"/>
      <c r="G132" s="452"/>
      <c r="H132" s="453"/>
      <c r="I132" s="452"/>
      <c r="J132" s="306"/>
      <c r="K132" s="307" t="str">
        <f>UPPER(IF(OR(J133="a",J133="as"),F130,IF(OR(J133="b",J133="bs"),F134,)))</f>
        <v>SCHAFFER</v>
      </c>
      <c r="L132" s="308"/>
      <c r="M132" s="161"/>
      <c r="N132" s="312"/>
      <c r="O132" s="161"/>
      <c r="P132" s="163"/>
      <c r="Q132" s="161"/>
      <c r="R132" s="164"/>
      <c r="S132" s="167"/>
    </row>
    <row r="133" spans="1:19" s="38" customFormat="1" ht="9" customHeight="1">
      <c r="A133" s="276"/>
      <c r="B133" s="170"/>
      <c r="C133" s="170"/>
      <c r="D133" s="180"/>
      <c r="E133" s="457"/>
      <c r="F133" s="452"/>
      <c r="G133" s="452"/>
      <c r="H133" s="453"/>
      <c r="I133" s="442" t="s">
        <v>0</v>
      </c>
      <c r="J133" s="182" t="s">
        <v>334</v>
      </c>
      <c r="K133" s="309" t="str">
        <f>UPPER(IF(OR(J133="a",J133="as"),F131,IF(OR(J133="b",J133="bs"),F135,)))</f>
        <v>SCHAFFER</v>
      </c>
      <c r="L133" s="310"/>
      <c r="M133" s="161"/>
      <c r="N133" s="312"/>
      <c r="O133" s="161"/>
      <c r="P133" s="163"/>
      <c r="Q133" s="161"/>
      <c r="R133" s="164"/>
      <c r="S133" s="167"/>
    </row>
    <row r="134" spans="1:19" s="38" customFormat="1" ht="9" customHeight="1">
      <c r="A134" s="276">
        <v>30</v>
      </c>
      <c r="B134" s="379">
        <f>IF($D134="","",VLOOKUP($D134,'F Páros'!$A$7:$P$39,14))</f>
        <v>0</v>
      </c>
      <c r="C134" s="379">
        <f>IF($D134="","",VLOOKUP($D134,'F Páros'!$A$7:$P$39,15))</f>
        <v>0</v>
      </c>
      <c r="D134" s="157">
        <v>11</v>
      </c>
      <c r="E134" s="450">
        <f>UPPER(IF($D134="","",VLOOKUP($D134,'F Páros'!$A$7:$P$39,5)))</f>
      </c>
      <c r="F134" s="538" t="s">
        <v>325</v>
      </c>
      <c r="G134" s="441" t="str">
        <f>IF($D134="","",VLOOKUP($D134,'F Páros'!$A$7:$P$39,3))</f>
        <v>Tamás</v>
      </c>
      <c r="H134" s="451"/>
      <c r="I134" s="441">
        <f>IF($D134="","",VLOOKUP($D134,'F Páros'!$A$7:$P$39,4))</f>
        <v>0</v>
      </c>
      <c r="J134" s="311"/>
      <c r="K134" s="161"/>
      <c r="L134" s="312"/>
      <c r="M134" s="199"/>
      <c r="N134" s="316"/>
      <c r="O134" s="161"/>
      <c r="P134" s="163"/>
      <c r="Q134" s="161"/>
      <c r="R134" s="164"/>
      <c r="S134" s="167"/>
    </row>
    <row r="135" spans="1:19" s="38" customFormat="1" ht="9" customHeight="1">
      <c r="A135" s="276"/>
      <c r="B135" s="304"/>
      <c r="C135" s="304"/>
      <c r="D135" s="304"/>
      <c r="E135" s="450">
        <f>UPPER(IF($D134="","",VLOOKUP($D134,'F Páros'!$A$7:$P$33,11)))</f>
      </c>
      <c r="F135" s="538" t="s">
        <v>325</v>
      </c>
      <c r="G135" s="441" t="str">
        <f>IF($D134="","",VLOOKUP($D134,'F Páros'!$A$7:$P$33,9))</f>
        <v>Dávid</v>
      </c>
      <c r="H135" s="451"/>
      <c r="I135" s="441">
        <f>IF($D134="","",VLOOKUP($D134,'F Páros'!$A$7:$P$33,10))</f>
        <v>0</v>
      </c>
      <c r="J135" s="305"/>
      <c r="K135" s="161"/>
      <c r="L135" s="312"/>
      <c r="M135" s="279"/>
      <c r="N135" s="317"/>
      <c r="O135" s="161"/>
      <c r="P135" s="163"/>
      <c r="Q135" s="161"/>
      <c r="R135" s="164"/>
      <c r="S135" s="167"/>
    </row>
    <row r="136" spans="1:19" s="38" customFormat="1" ht="9" customHeight="1">
      <c r="A136" s="276"/>
      <c r="B136" s="170"/>
      <c r="C136" s="170"/>
      <c r="D136" s="180"/>
      <c r="E136" s="457"/>
      <c r="F136" s="452"/>
      <c r="G136" s="452"/>
      <c r="H136" s="453"/>
      <c r="I136" s="452"/>
      <c r="J136" s="314"/>
      <c r="K136" s="161"/>
      <c r="L136" s="306"/>
      <c r="M136" s="307" t="str">
        <f>UPPER(IF(OR(L137="a",L137="as"),K132,IF(OR(L137="b",L137="bs"),K140,)))</f>
        <v>JAKÓCS</v>
      </c>
      <c r="N136" s="312"/>
      <c r="O136" s="161"/>
      <c r="P136" s="163"/>
      <c r="Q136" s="161"/>
      <c r="R136" s="164"/>
      <c r="S136" s="167"/>
    </row>
    <row r="137" spans="1:19" s="38" customFormat="1" ht="9" customHeight="1">
      <c r="A137" s="276"/>
      <c r="B137" s="170"/>
      <c r="C137" s="170"/>
      <c r="D137" s="180"/>
      <c r="E137" s="457"/>
      <c r="F137" s="452"/>
      <c r="G137" s="452"/>
      <c r="H137" s="453"/>
      <c r="I137" s="452"/>
      <c r="J137" s="314"/>
      <c r="K137" s="173" t="s">
        <v>0</v>
      </c>
      <c r="L137" s="182" t="s">
        <v>334</v>
      </c>
      <c r="M137" s="309" t="str">
        <f>UPPER(IF(OR(L137="a",L137="as"),K133,IF(OR(L137="b",L137="bs"),K141,)))</f>
        <v>NÁDASY</v>
      </c>
      <c r="N137" s="305"/>
      <c r="O137" s="161"/>
      <c r="P137" s="163"/>
      <c r="Q137" s="161"/>
      <c r="R137" s="164"/>
      <c r="S137" s="167"/>
    </row>
    <row r="138" spans="1:19" s="38" customFormat="1" ht="9" customHeight="1">
      <c r="A138" s="315">
        <v>31</v>
      </c>
      <c r="B138" s="379">
        <f>IF($D138="","",VLOOKUP($D138,'F Páros'!$A$7:$P$39,14))</f>
      </c>
      <c r="C138" s="379">
        <f>IF($D138="","",VLOOKUP($D138,'F Páros'!$A$7:$P$39,15))</f>
      </c>
      <c r="D138" s="157"/>
      <c r="E138" s="450">
        <f>UPPER(IF($D138="","",VLOOKUP($D138,'F Páros'!$A$7:$P$39,5)))</f>
      </c>
      <c r="F138" s="538" t="s">
        <v>312</v>
      </c>
      <c r="G138" s="441">
        <f>IF($D138="","",VLOOKUP($D138,'F Páros'!$A$7:$P$39,3))</f>
      </c>
      <c r="H138" s="451"/>
      <c r="I138" s="441">
        <f>IF($D138="","",VLOOKUP($D138,'F Páros'!$A$7:$P$39,4))</f>
      </c>
      <c r="J138" s="303"/>
      <c r="K138" s="161"/>
      <c r="L138" s="312"/>
      <c r="M138" s="161">
        <v>61</v>
      </c>
      <c r="N138" s="163"/>
      <c r="O138" s="332" t="str">
        <f>O63</f>
        <v>Döntő</v>
      </c>
      <c r="P138" s="333"/>
      <c r="Q138" s="332" t="str">
        <f>Q63</f>
        <v>Nyertes</v>
      </c>
      <c r="R138" s="333"/>
      <c r="S138" s="167"/>
    </row>
    <row r="139" spans="1:19" s="38" customFormat="1" ht="9" customHeight="1">
      <c r="A139" s="276"/>
      <c r="B139" s="304"/>
      <c r="C139" s="304"/>
      <c r="D139" s="304"/>
      <c r="E139" s="450">
        <f>UPPER(IF($D138="","",VLOOKUP($D138,'F Páros'!$A$7:$P$33,11)))</f>
      </c>
      <c r="F139" s="538" t="s">
        <v>312</v>
      </c>
      <c r="G139" s="441">
        <f>IF($D138="","",VLOOKUP($D138,'F Páros'!$A$7:$P$33,9))</f>
      </c>
      <c r="H139" s="451"/>
      <c r="I139" s="441">
        <f>IF($D138="","",VLOOKUP($D138,'F Páros'!$A$7:$P$33,10))</f>
      </c>
      <c r="J139" s="305"/>
      <c r="K139" s="154">
        <f>IF(J139="a",F138,IF(J139="b",F140,""))</f>
      </c>
      <c r="L139" s="312"/>
      <c r="M139" s="161"/>
      <c r="N139" s="163"/>
      <c r="O139" s="383" t="str">
        <f>O64</f>
        <v>JUHOS</v>
      </c>
      <c r="P139" s="333"/>
      <c r="Q139" s="336"/>
      <c r="R139" s="333"/>
      <c r="S139" s="167"/>
    </row>
    <row r="140" spans="1:19" s="38" customFormat="1" ht="9" customHeight="1">
      <c r="A140" s="276"/>
      <c r="B140" s="170"/>
      <c r="C140" s="170"/>
      <c r="D140" s="170"/>
      <c r="E140" s="456"/>
      <c r="F140" s="452"/>
      <c r="G140" s="452"/>
      <c r="H140" s="453"/>
      <c r="I140" s="452"/>
      <c r="J140" s="306"/>
      <c r="K140" s="307" t="str">
        <f>UPPER(IF(OR(J141="a",J141="as"),F138,IF(OR(J141="b",J141="bs"),F142,)))</f>
        <v>JAKÓCS</v>
      </c>
      <c r="L140" s="316"/>
      <c r="M140" s="161"/>
      <c r="N140" s="163"/>
      <c r="O140" s="337" t="str">
        <f>O65</f>
        <v>GRUNNER</v>
      </c>
      <c r="P140" s="351"/>
      <c r="Q140" s="336"/>
      <c r="R140" s="333"/>
      <c r="S140" s="167"/>
    </row>
    <row r="141" spans="1:19" s="38" customFormat="1" ht="9" customHeight="1">
      <c r="A141" s="276"/>
      <c r="B141" s="170"/>
      <c r="C141" s="170"/>
      <c r="D141" s="170"/>
      <c r="E141" s="456"/>
      <c r="F141" s="452"/>
      <c r="G141" s="452"/>
      <c r="H141" s="453"/>
      <c r="I141" s="442" t="s">
        <v>0</v>
      </c>
      <c r="J141" s="182" t="s">
        <v>333</v>
      </c>
      <c r="K141" s="309" t="str">
        <f>UPPER(IF(OR(J141="a",J141="as"),F139,IF(OR(J141="b",J141="bs"),F143,)))</f>
        <v>NÁDASY</v>
      </c>
      <c r="L141" s="305"/>
      <c r="M141" s="161"/>
      <c r="N141" s="163"/>
      <c r="O141" s="336"/>
      <c r="P141" s="352"/>
      <c r="Q141" s="334" t="s">
        <v>293</v>
      </c>
      <c r="R141" s="333"/>
      <c r="S141" s="167"/>
    </row>
    <row r="142" spans="1:19" s="38" customFormat="1" ht="9" customHeight="1">
      <c r="A142" s="321">
        <v>32</v>
      </c>
      <c r="B142" s="379">
        <f>IF($D142="","",VLOOKUP($D142,'F Páros'!$A$7:$P$39,14))</f>
        <v>0</v>
      </c>
      <c r="C142" s="379">
        <f>IF($D142="","",VLOOKUP($D142,'F Páros'!$A$7:$P$39,15))</f>
        <v>0</v>
      </c>
      <c r="D142" s="157">
        <v>2</v>
      </c>
      <c r="E142" s="475">
        <f>UPPER(IF($D142="","",VLOOKUP($D142,'F Páros'!$A$7:$P$39,5)))</f>
      </c>
      <c r="F142" s="476" t="str">
        <f>UPPER(IF($D142="","",VLOOKUP($D142,'F Páros'!$A$7:$P$39,2)))</f>
        <v>JAKÓCS</v>
      </c>
      <c r="G142" s="476" t="str">
        <f>IF($D142="","",VLOOKUP($D142,'F Páros'!$A$7:$P$39,3))</f>
        <v>György</v>
      </c>
      <c r="H142" s="477"/>
      <c r="I142" s="476">
        <f>IF($D142="","",VLOOKUP($D142,'F Páros'!$A$7:$P$39,4))</f>
        <v>0</v>
      </c>
      <c r="J142" s="311"/>
      <c r="K142" s="161"/>
      <c r="L142" s="163"/>
      <c r="M142" s="199"/>
      <c r="N142" s="308"/>
      <c r="O142" s="336"/>
      <c r="P142" s="352" t="s">
        <v>335</v>
      </c>
      <c r="Q142" s="337" t="s">
        <v>299</v>
      </c>
      <c r="R142" s="351"/>
      <c r="S142" s="167"/>
    </row>
    <row r="143" spans="1:19" s="38" customFormat="1" ht="9" customHeight="1">
      <c r="A143" s="276"/>
      <c r="B143" s="304"/>
      <c r="C143" s="304"/>
      <c r="D143" s="304"/>
      <c r="E143" s="475">
        <f>UPPER(IF($D142="","",VLOOKUP($D142,'F Páros'!$A$7:$P$33,11)))</f>
      </c>
      <c r="F143" s="476" t="str">
        <f>UPPER(IF($D142="","",VLOOKUP($D142,'F Páros'!$A$7:$P$33,8)))</f>
        <v>NÁDASY</v>
      </c>
      <c r="G143" s="476" t="str">
        <f>IF($D142="","",VLOOKUP($D142,'F Páros'!$A$7:$P$33,9))</f>
        <v>Bence</v>
      </c>
      <c r="H143" s="477"/>
      <c r="I143" s="476">
        <f>IF($D142="","",VLOOKUP($D142,'F Páros'!$A$7:$P$33,10))</f>
        <v>0</v>
      </c>
      <c r="J143" s="305"/>
      <c r="K143" s="161"/>
      <c r="L143" s="163"/>
      <c r="M143" s="279"/>
      <c r="N143" s="313"/>
      <c r="O143" s="383" t="str">
        <f>O68</f>
        <v>PÁLL</v>
      </c>
      <c r="P143" s="352"/>
      <c r="Q143" s="336">
        <v>75</v>
      </c>
      <c r="R143" s="333"/>
      <c r="S143" s="167"/>
    </row>
    <row r="144" spans="1:19" s="38" customFormat="1" ht="9" customHeight="1">
      <c r="A144" s="322"/>
      <c r="B144" s="323"/>
      <c r="C144" s="323"/>
      <c r="D144" s="324"/>
      <c r="E144" s="324"/>
      <c r="F144" s="197"/>
      <c r="G144" s="197"/>
      <c r="H144" s="153"/>
      <c r="I144" s="197"/>
      <c r="J144" s="325"/>
      <c r="K144" s="165"/>
      <c r="L144" s="166"/>
      <c r="M144" s="165"/>
      <c r="N144" s="166"/>
      <c r="O144" s="337" t="str">
        <f>O69</f>
        <v>BALOGH</v>
      </c>
      <c r="P144" s="353"/>
      <c r="Q144" s="354"/>
      <c r="R144" s="355"/>
      <c r="S144" s="167"/>
    </row>
    <row r="145" spans="1:19" s="2" customFormat="1" ht="6" customHeight="1">
      <c r="A145" s="322"/>
      <c r="B145" s="323"/>
      <c r="C145" s="323"/>
      <c r="D145" s="324"/>
      <c r="E145" s="324"/>
      <c r="F145" s="197"/>
      <c r="G145" s="197"/>
      <c r="H145" s="326"/>
      <c r="I145" s="197"/>
      <c r="J145" s="325"/>
      <c r="K145" s="165"/>
      <c r="L145" s="166"/>
      <c r="M145" s="203"/>
      <c r="N145" s="204"/>
      <c r="O145" s="345"/>
      <c r="P145" s="346"/>
      <c r="Q145" s="345"/>
      <c r="R145" s="346"/>
      <c r="S145" s="205"/>
    </row>
    <row r="146" spans="1:18" s="18" customFormat="1" ht="10.5" customHeight="1">
      <c r="A146" s="206" t="s">
        <v>101</v>
      </c>
      <c r="B146" s="207"/>
      <c r="C146" s="208"/>
      <c r="D146" s="209" t="s">
        <v>5</v>
      </c>
      <c r="E146" s="209"/>
      <c r="F146" s="210" t="s">
        <v>142</v>
      </c>
      <c r="G146" s="209" t="s">
        <v>5</v>
      </c>
      <c r="H146" s="210" t="s">
        <v>142</v>
      </c>
      <c r="I146" s="347"/>
      <c r="J146" s="210" t="s">
        <v>5</v>
      </c>
      <c r="K146" s="210" t="s">
        <v>104</v>
      </c>
      <c r="L146" s="213"/>
      <c r="M146" s="210" t="s">
        <v>105</v>
      </c>
      <c r="N146" s="214"/>
      <c r="O146" s="215" t="s">
        <v>143</v>
      </c>
      <c r="P146" s="215"/>
      <c r="Q146" s="216">
        <f>Q71</f>
        <v>0</v>
      </c>
      <c r="R146" s="217"/>
    </row>
    <row r="147" spans="1:18" s="18" customFormat="1" ht="9" customHeight="1">
      <c r="A147" s="219" t="s">
        <v>144</v>
      </c>
      <c r="B147" s="218"/>
      <c r="C147" s="220"/>
      <c r="D147" s="221">
        <v>1</v>
      </c>
      <c r="E147" s="221"/>
      <c r="F147" s="92" t="str">
        <f aca="true" t="shared" si="0" ref="F147:H154">F72</f>
        <v>PALÁSTI</v>
      </c>
      <c r="G147" s="90">
        <f t="shared" si="0"/>
        <v>5</v>
      </c>
      <c r="H147" s="90">
        <f t="shared" si="0"/>
        <v>0</v>
      </c>
      <c r="I147" s="327"/>
      <c r="J147" s="328" t="s">
        <v>6</v>
      </c>
      <c r="K147" s="218">
        <f aca="true" t="shared" si="1" ref="K147:K154">K72</f>
        <v>0</v>
      </c>
      <c r="L147" s="224"/>
      <c r="M147" s="218">
        <f aca="true" t="shared" si="2" ref="M147:M154">M72</f>
        <v>0</v>
      </c>
      <c r="N147" s="225"/>
      <c r="O147" s="226" t="s">
        <v>145</v>
      </c>
      <c r="P147" s="227"/>
      <c r="Q147" s="227"/>
      <c r="R147" s="228"/>
    </row>
    <row r="148" spans="1:18" s="18" customFormat="1" ht="9" customHeight="1">
      <c r="A148" s="233" t="s">
        <v>114</v>
      </c>
      <c r="B148" s="231"/>
      <c r="C148" s="234"/>
      <c r="D148" s="221"/>
      <c r="E148" s="221"/>
      <c r="F148" s="92" t="str">
        <f t="shared" si="0"/>
        <v>BAKONYI</v>
      </c>
      <c r="G148" s="90">
        <f t="shared" si="0"/>
        <v>0</v>
      </c>
      <c r="H148" s="90">
        <f t="shared" si="0"/>
        <v>0</v>
      </c>
      <c r="I148" s="327"/>
      <c r="J148" s="328"/>
      <c r="K148" s="218">
        <f t="shared" si="1"/>
        <v>0</v>
      </c>
      <c r="L148" s="224"/>
      <c r="M148" s="218">
        <f t="shared" si="2"/>
        <v>0</v>
      </c>
      <c r="N148" s="225"/>
      <c r="O148" s="231"/>
      <c r="P148" s="230"/>
      <c r="Q148" s="231"/>
      <c r="R148" s="232"/>
    </row>
    <row r="149" spans="1:18" s="18" customFormat="1" ht="9" customHeight="1">
      <c r="A149" s="370"/>
      <c r="B149" s="371"/>
      <c r="C149" s="372"/>
      <c r="D149" s="221">
        <v>2</v>
      </c>
      <c r="E149" s="221"/>
      <c r="F149" s="92" t="str">
        <f t="shared" si="0"/>
        <v>JAKÓCS</v>
      </c>
      <c r="G149" s="90">
        <f t="shared" si="0"/>
        <v>6</v>
      </c>
      <c r="H149" s="90">
        <f t="shared" si="0"/>
        <v>0</v>
      </c>
      <c r="I149" s="327"/>
      <c r="J149" s="328" t="s">
        <v>7</v>
      </c>
      <c r="K149" s="218">
        <f t="shared" si="1"/>
        <v>0</v>
      </c>
      <c r="L149" s="224"/>
      <c r="M149" s="218">
        <f t="shared" si="2"/>
        <v>0</v>
      </c>
      <c r="N149" s="225"/>
      <c r="O149" s="226" t="s">
        <v>107</v>
      </c>
      <c r="P149" s="227"/>
      <c r="Q149" s="227"/>
      <c r="R149" s="228"/>
    </row>
    <row r="150" spans="1:18" s="18" customFormat="1" ht="9" customHeight="1">
      <c r="A150" s="235"/>
      <c r="B150" s="148"/>
      <c r="C150" s="236"/>
      <c r="D150" s="221"/>
      <c r="E150" s="221"/>
      <c r="F150" s="92" t="str">
        <f t="shared" si="0"/>
        <v>NÁDASY</v>
      </c>
      <c r="G150" s="90">
        <f t="shared" si="0"/>
        <v>0</v>
      </c>
      <c r="H150" s="90">
        <f t="shared" si="0"/>
        <v>0</v>
      </c>
      <c r="I150" s="327"/>
      <c r="J150" s="328"/>
      <c r="K150" s="218">
        <f t="shared" si="1"/>
        <v>0</v>
      </c>
      <c r="L150" s="224"/>
      <c r="M150" s="218">
        <f t="shared" si="2"/>
        <v>0</v>
      </c>
      <c r="N150" s="225"/>
      <c r="O150" s="218"/>
      <c r="P150" s="224"/>
      <c r="Q150" s="218"/>
      <c r="R150" s="225"/>
    </row>
    <row r="151" spans="1:18" s="18" customFormat="1" ht="9" customHeight="1">
      <c r="A151" s="357"/>
      <c r="B151" s="373"/>
      <c r="C151" s="374"/>
      <c r="D151" s="221">
        <v>3</v>
      </c>
      <c r="E151" s="221"/>
      <c r="F151" s="92" t="str">
        <f t="shared" si="0"/>
        <v>STUBNYA</v>
      </c>
      <c r="G151" s="90">
        <f t="shared" si="0"/>
        <v>7</v>
      </c>
      <c r="H151" s="90">
        <f t="shared" si="0"/>
        <v>0</v>
      </c>
      <c r="I151" s="327"/>
      <c r="J151" s="328" t="s">
        <v>8</v>
      </c>
      <c r="K151" s="218">
        <f t="shared" si="1"/>
        <v>0</v>
      </c>
      <c r="L151" s="224"/>
      <c r="M151" s="218">
        <f t="shared" si="2"/>
        <v>0</v>
      </c>
      <c r="N151" s="225"/>
      <c r="O151" s="231"/>
      <c r="P151" s="230"/>
      <c r="Q151" s="231"/>
      <c r="R151" s="232"/>
    </row>
    <row r="152" spans="1:18" s="18" customFormat="1" ht="9" customHeight="1">
      <c r="A152" s="358"/>
      <c r="B152" s="24"/>
      <c r="C152" s="236"/>
      <c r="D152" s="221"/>
      <c r="E152" s="221"/>
      <c r="F152" s="92" t="str">
        <f t="shared" si="0"/>
        <v>VÁMOSI</v>
      </c>
      <c r="G152" s="90">
        <f t="shared" si="0"/>
        <v>0</v>
      </c>
      <c r="H152" s="90">
        <f t="shared" si="0"/>
        <v>0</v>
      </c>
      <c r="I152" s="327"/>
      <c r="J152" s="328"/>
      <c r="K152" s="218">
        <f t="shared" si="1"/>
        <v>0</v>
      </c>
      <c r="L152" s="224"/>
      <c r="M152" s="218">
        <f t="shared" si="2"/>
        <v>0</v>
      </c>
      <c r="N152" s="225"/>
      <c r="O152" s="226" t="s">
        <v>91</v>
      </c>
      <c r="P152" s="227"/>
      <c r="Q152" s="227"/>
      <c r="R152" s="228"/>
    </row>
    <row r="153" spans="1:18" s="18" customFormat="1" ht="9" customHeight="1">
      <c r="A153" s="358"/>
      <c r="B153" s="24"/>
      <c r="C153" s="368"/>
      <c r="D153" s="221">
        <v>4</v>
      </c>
      <c r="E153" s="221"/>
      <c r="F153" s="92" t="str">
        <f t="shared" si="0"/>
        <v>SZALAY</v>
      </c>
      <c r="G153" s="90">
        <f t="shared" si="0"/>
        <v>8</v>
      </c>
      <c r="H153" s="90">
        <f t="shared" si="0"/>
        <v>0</v>
      </c>
      <c r="I153" s="327"/>
      <c r="J153" s="328" t="s">
        <v>9</v>
      </c>
      <c r="K153" s="218">
        <f t="shared" si="1"/>
        <v>0</v>
      </c>
      <c r="L153" s="224"/>
      <c r="M153" s="218">
        <f t="shared" si="2"/>
        <v>0</v>
      </c>
      <c r="N153" s="225"/>
      <c r="O153" s="218"/>
      <c r="P153" s="224"/>
      <c r="Q153" s="218"/>
      <c r="R153" s="225"/>
    </row>
    <row r="154" spans="1:18" s="18" customFormat="1" ht="9" customHeight="1">
      <c r="A154" s="359"/>
      <c r="B154" s="356"/>
      <c r="C154" s="369"/>
      <c r="D154" s="237"/>
      <c r="E154" s="237"/>
      <c r="F154" s="238" t="str">
        <f t="shared" si="0"/>
        <v>PÉTERFAY</v>
      </c>
      <c r="G154" s="329">
        <f t="shared" si="0"/>
        <v>0</v>
      </c>
      <c r="H154" s="329">
        <f t="shared" si="0"/>
        <v>0</v>
      </c>
      <c r="I154" s="330"/>
      <c r="J154" s="331"/>
      <c r="K154" s="231">
        <f t="shared" si="1"/>
        <v>0</v>
      </c>
      <c r="L154" s="230"/>
      <c r="M154" s="231">
        <f t="shared" si="2"/>
        <v>0</v>
      </c>
      <c r="N154" s="232"/>
      <c r="O154" s="231" t="str">
        <f>O79</f>
        <v>Nagy-Gyevi Dávid</v>
      </c>
      <c r="P154" s="230"/>
      <c r="Q154" s="231"/>
      <c r="R154" s="232"/>
    </row>
  </sheetData>
  <sheetProtection/>
  <mergeCells count="1">
    <mergeCell ref="A4:C4"/>
  </mergeCells>
  <conditionalFormatting sqref="K105 M97 O113 K137 K121 M129 K89 O67 K30 M22 O38 K62 K46 M54 K14 I10 I58 I42 I50 I34 I26 I18 I66 I85 I133 I117 I125 I109 I101 I93 I141">
    <cfRule type="expression" priority="28" dxfId="29" stopIfTrue="1">
      <formula>AND($O$1="CU",I10="Umpire")</formula>
    </cfRule>
    <cfRule type="expression" priority="29" dxfId="28" stopIfTrue="1">
      <formula>AND($O$1="CU",I10&lt;&gt;"Umpire",J10&lt;&gt;"")</formula>
    </cfRule>
    <cfRule type="expression" priority="30" dxfId="27" stopIfTrue="1">
      <formula>AND($O$1="CU",I10&lt;&gt;"Umpire")</formula>
    </cfRule>
  </conditionalFormatting>
  <conditionalFormatting sqref="M13 M29 M45 M61 O21 O53 Q37 K9 K17 K25 K33 K41 K49 K57 K65 M88 M104 M120 M136 O96 O128 Q112 K84 K92 K100 K108 K116 K124 K132 K140 Q66">
    <cfRule type="expression" priority="26" dxfId="0" stopIfTrue="1">
      <formula>J10="as"</formula>
    </cfRule>
    <cfRule type="expression" priority="27" dxfId="0" stopIfTrue="1">
      <formula>J10="bs"</formula>
    </cfRule>
  </conditionalFormatting>
  <conditionalFormatting sqref="M14 M30 M46 M62 O22 O54 Q38 K10 K18 K26 K34 K42 K50 K58 K66 M89 M105 M121 M137 O97 O129 Q113 K85 K93 K101 K109 K117 K125 K133 K141 Q67">
    <cfRule type="expression" priority="24" dxfId="0" stopIfTrue="1">
      <formula>J10="as"</formula>
    </cfRule>
    <cfRule type="expression" priority="25" dxfId="0" stopIfTrue="1">
      <formula>J10="bs"</formula>
    </cfRule>
  </conditionalFormatting>
  <conditionalFormatting sqref="J10 J18 J26 J34 J42 J50 J58 J66 L62 L46 L30 L14 N22 N54 P38 J85 J93 J101 J109 J117 J125 J133 J141 L137 L121 L105 L89 N97 N129 P113 P67">
    <cfRule type="expression" priority="23" dxfId="22" stopIfTrue="1">
      <formula>$O$1="CU"</formula>
    </cfRule>
  </conditionalFormatting>
  <conditionalFormatting sqref="E7:F7 E59:F59 E11:F11 E15:F15 E19:F19 E23:F23 E27:F27 E31:F31 E35:F35 E39:F39 E43:F43 E47:F47 E51:F51 E55:F55 E63:F63 E67:F67 E82:F82 E86:F86 E90:F90 E94:F94 E98:F98 E102:F102 E106:F106 E110:F110 E114:F114 E118:F118 E122:F122 E126:F126 E130:F130 E134:F134 E138:F138 E142:F142">
    <cfRule type="cellIs" priority="22" dxfId="21" operator="equal" stopIfTrue="1">
      <formula>"Bye"</formula>
    </cfRule>
  </conditionalFormatting>
  <conditionalFormatting sqref="D7 D11 D15 D19 D23 D27 D31 D35 D39 D43 D47 D51 D55 D59 D63 D67 D82 D86 D90 D94 D98 D102 D106 D110 D114 D118 D122 D126 D130 D134 D138 D142">
    <cfRule type="cellIs" priority="21" dxfId="20" operator="lessThan" stopIfTrue="1">
      <formula>9</formula>
    </cfRule>
  </conditionalFormatting>
  <conditionalFormatting sqref="O65">
    <cfRule type="expression" priority="19" dxfId="0" stopIfTrue="1">
      <formula>P38="as"</formula>
    </cfRule>
    <cfRule type="expression" priority="20" dxfId="0" stopIfTrue="1">
      <formula>P38="bs"</formula>
    </cfRule>
  </conditionalFormatting>
  <conditionalFormatting sqref="O69">
    <cfRule type="expression" priority="17" dxfId="0" stopIfTrue="1">
      <formula>P113="as"</formula>
    </cfRule>
    <cfRule type="expression" priority="18" dxfId="0" stopIfTrue="1">
      <formula>P113="bs"</formula>
    </cfRule>
  </conditionalFormatting>
  <conditionalFormatting sqref="O64">
    <cfRule type="expression" priority="15" dxfId="0" stopIfTrue="1">
      <formula>P38="as"</formula>
    </cfRule>
    <cfRule type="expression" priority="16" dxfId="0" stopIfTrue="1">
      <formula>P38="bs"</formula>
    </cfRule>
  </conditionalFormatting>
  <conditionalFormatting sqref="O68">
    <cfRule type="expression" priority="13" dxfId="0" stopIfTrue="1">
      <formula>P113="as"</formula>
    </cfRule>
    <cfRule type="expression" priority="14" dxfId="0" stopIfTrue="1">
      <formula>P113="bs"</formula>
    </cfRule>
  </conditionalFormatting>
  <conditionalFormatting sqref="Q142">
    <cfRule type="expression" priority="11" dxfId="0" stopIfTrue="1">
      <formula>P67="as"</formula>
    </cfRule>
    <cfRule type="expression" priority="12" dxfId="0" stopIfTrue="1">
      <formula>P67="bs"</formula>
    </cfRule>
  </conditionalFormatting>
  <conditionalFormatting sqref="O140">
    <cfRule type="expression" priority="9" dxfId="0" stopIfTrue="1">
      <formula>P38="as"</formula>
    </cfRule>
    <cfRule type="expression" priority="10" dxfId="0" stopIfTrue="1">
      <formula>P38="bs"</formula>
    </cfRule>
  </conditionalFormatting>
  <conditionalFormatting sqref="O144">
    <cfRule type="expression" priority="7" dxfId="0" stopIfTrue="1">
      <formula>P113="as"</formula>
    </cfRule>
    <cfRule type="expression" priority="8" dxfId="0" stopIfTrue="1">
      <formula>P113="bs"</formula>
    </cfRule>
  </conditionalFormatting>
  <conditionalFormatting sqref="O139">
    <cfRule type="expression" priority="5" dxfId="0" stopIfTrue="1">
      <formula>P38="as"</formula>
    </cfRule>
    <cfRule type="expression" priority="6" dxfId="0" stopIfTrue="1">
      <formula>P38="bs"</formula>
    </cfRule>
  </conditionalFormatting>
  <conditionalFormatting sqref="O143">
    <cfRule type="expression" priority="3" dxfId="0" stopIfTrue="1">
      <formula>P113="as"</formula>
    </cfRule>
    <cfRule type="expression" priority="4" dxfId="0" stopIfTrue="1">
      <formula>P113="bs"</formula>
    </cfRule>
  </conditionalFormatting>
  <conditionalFormatting sqref="Q141">
    <cfRule type="expression" priority="1" dxfId="0" stopIfTrue="1">
      <formula>P67="as"</formula>
    </cfRule>
    <cfRule type="expression" priority="2" dxfId="0" stopIfTrue="1">
      <formula>P67="bs"</formula>
    </cfRule>
  </conditionalFormatting>
  <dataValidations count="1">
    <dataValidation type="list" allowBlank="1" showInputMessage="1" sqref="K62 O67 K89 M97 K105 O113 M129 K121 K137 I10 I66 I34 I50 I26 I58 I18 I42 K14 M22 K30 O38 M54 K46 I85 I141 I109 I125 I101 I133 I93 I117">
      <formula1>$U$7:$U$16</formula1>
    </dataValidation>
  </dataValidations>
  <printOptions horizontalCentered="1"/>
  <pageMargins left="0.35" right="0.35" top="0.39" bottom="0.39" header="0" footer="0"/>
  <pageSetup horizontalDpi="300" verticalDpi="300" orientation="portrait" paperSize="9" r:id="rId4"/>
  <rowBreaks count="1" manualBreakCount="1">
    <brk id="79"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Tennis Europe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U16 EuJunTour U16 2003 v2.0</dc:title>
  <dc:subject>U16 European Junior Tour events</dc:subject>
  <dc:creator>Anders Wennberg</dc:creator>
  <cp:keywords/>
  <dc:description>Copyright © Tennis Europe and ITF Limited, 2003.
All rights reserved. Reproduction of this work in whole or in part, without the prior permission of Tennis Europe and ITF is prohibited.</dc:description>
  <cp:lastModifiedBy>David</cp:lastModifiedBy>
  <cp:lastPrinted>2016-03-12T10:05:59Z</cp:lastPrinted>
  <dcterms:created xsi:type="dcterms:W3CDTF">1998-01-18T23:10:02Z</dcterms:created>
  <dcterms:modified xsi:type="dcterms:W3CDTF">2021-12-06T09:55:03Z</dcterms:modified>
  <cp:category>Forms</cp:category>
  <cp:version/>
  <cp:contentType/>
  <cp:contentStatus/>
</cp:coreProperties>
</file>